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1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1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210057108\Documents\Industry Standards\"/>
    </mc:Choice>
  </mc:AlternateContent>
  <xr:revisionPtr revIDLastSave="0" documentId="13_ncr:1_{625D5C2A-3407-4E23-BF66-E3BC6334635E}" xr6:coauthVersionLast="47" xr6:coauthVersionMax="47" xr10:uidLastSave="{00000000-0000-0000-0000-000000000000}"/>
  <bookViews>
    <workbookView xWindow="-120" yWindow="-120" windowWidth="29040" windowHeight="15840" tabRatio="902" firstSheet="2" activeTab="11" xr2:uid="{00000000-000D-0000-FFFF-FFFF00000000}"/>
  </bookViews>
  <sheets>
    <sheet name="Support Doc" sheetId="126" state="hidden" r:id="rId1"/>
    <sheet name="Logic" sheetId="125" state="hidden" r:id="rId2"/>
    <sheet name="Summary and Instructions" sheetId="13" r:id="rId3"/>
    <sheet name="SL Requirements" sheetId="128" state="hidden" r:id="rId4"/>
    <sheet name="Change Type Wizard" sheetId="123" r:id="rId5"/>
    <sheet name="APQP Phases &amp; Deliverables" sheetId="124" state="hidden" r:id="rId6"/>
    <sheet name="0 - PPAP Approval Form" sheetId="105" r:id="rId7"/>
    <sheet name="1 - Design Records" sheetId="106" r:id="rId8"/>
    <sheet name="2a - Design Risk Analysis" sheetId="107" r:id="rId9"/>
    <sheet name="2b - DFMEA Guidance" sheetId="131" r:id="rId10"/>
    <sheet name="3 - Process Flow Diagram" sheetId="108" r:id="rId11"/>
    <sheet name="4a - Process FMEA" sheetId="109" r:id="rId12"/>
    <sheet name="4b - PFMEA RPN Guidance" sheetId="111" r:id="rId13"/>
    <sheet name="5a - Control Plan" sheetId="113" r:id="rId14"/>
    <sheet name="5b - Control Plan Documentation" sheetId="129" r:id="rId15"/>
    <sheet name="6 - Measurement System Analysis" sheetId="114" r:id="rId16"/>
    <sheet name="6a - Bias Study Worksheet" sheetId="9" r:id="rId17"/>
    <sheet name="6b - Gage R&amp;R Worksheet" sheetId="10" r:id="rId18"/>
    <sheet name="6c1 - MSA Attribute - Form" sheetId="33" r:id="rId19"/>
    <sheet name="6c2 - MSA Attribute - Form" sheetId="34" r:id="rId20"/>
    <sheet name="7 - Initial Process Studies" sheetId="115" r:id="rId21"/>
    <sheet name="8 - Pack-Preserv-Label Approval" sheetId="116" r:id="rId22"/>
    <sheet name="9a - First Article Inspection 1" sheetId="117" r:id="rId23"/>
    <sheet name="9b First Article Inspection 2" sheetId="118" r:id="rId24"/>
    <sheet name="9c First Article Inspection 3" sheetId="119" r:id="rId25"/>
    <sheet name="9d FAI Supporting Documentation" sheetId="121" r:id="rId26"/>
    <sheet name="9e FAI Instructions" sheetId="120" r:id="rId27"/>
    <sheet name="10 Customer Specific Requiremen" sheetId="122" r:id="rId28"/>
    <sheet name="Version History" sheetId="26" r:id="rId29"/>
  </sheets>
  <externalReferences>
    <externalReference r:id="rId30"/>
    <externalReference r:id="rId31"/>
    <externalReference r:id="rId32"/>
  </externalReferences>
  <definedNames>
    <definedName name="_xlnm._FilterDatabase" localSheetId="8" hidden="1">'2a - Design Risk Analysis'!$B$17:$Z$17</definedName>
    <definedName name="_xlnm._FilterDatabase" localSheetId="11" hidden="1">'4a - Process FMEA'!$B$16:$Y$16</definedName>
    <definedName name="_xlnm._FilterDatabase" localSheetId="13" hidden="1">'5a - Control Plan'!$B$18:$O$18</definedName>
    <definedName name="BBB" localSheetId="9">#REF!</definedName>
    <definedName name="BBB">#REF!</definedName>
    <definedName name="CustCoC" localSheetId="11">'[1]Summary 1'!$R$41</definedName>
    <definedName name="CustCoC">'[1]Summary 1'!$R$41</definedName>
    <definedName name="d" localSheetId="8">#REF!</definedName>
    <definedName name="d" localSheetId="9">#REF!</definedName>
    <definedName name="d" localSheetId="10">#REF!</definedName>
    <definedName name="d" localSheetId="11">#REF!</definedName>
    <definedName name="d" localSheetId="12">#REF!</definedName>
    <definedName name="d" localSheetId="13">#REF!</definedName>
    <definedName name="d">#REF!</definedName>
    <definedName name="D_1.1.1">#REF!</definedName>
    <definedName name="D_1.1.14">#REF!</definedName>
    <definedName name="D_1.1.15">#REF!</definedName>
    <definedName name="D_1.1.2">#REF!</definedName>
    <definedName name="D_1.1.3">#REF!</definedName>
    <definedName name="D_1.1.5">#REF!</definedName>
    <definedName name="D_1.1.6">#REF!</definedName>
    <definedName name="D_1.1.7">#REF!</definedName>
    <definedName name="D_1.1.9">#REF!</definedName>
    <definedName name="D_2.1.1">#REF!</definedName>
    <definedName name="D_2.1.2">#REF!</definedName>
    <definedName name="D_2.2.1">#REF!</definedName>
    <definedName name="D_2.2.2">#REF!</definedName>
    <definedName name="D_2.3.1">#REF!</definedName>
    <definedName name="D_2.3.2">#REF!</definedName>
    <definedName name="D_2.3.3">#REF!</definedName>
    <definedName name="D_2.3.4">#REF!</definedName>
    <definedName name="D_2.4.1">#REF!</definedName>
    <definedName name="D_2.4.2">#REF!</definedName>
    <definedName name="D_2.4.3">#REF!</definedName>
    <definedName name="D_2.4.5">'[2]6M 2018'!#REF!</definedName>
    <definedName name="D_2.4.6">#REF!</definedName>
    <definedName name="D_2.4.7">#REF!</definedName>
    <definedName name="D_3.1.1">#REF!</definedName>
    <definedName name="D_4.1.1">#REF!</definedName>
    <definedName name="D_4.1.2">#REF!</definedName>
    <definedName name="D_4.1.3">#REF!</definedName>
    <definedName name="D_4.1.4">#REF!</definedName>
    <definedName name="D_4.1.5">#REF!</definedName>
    <definedName name="D_4.2.1">#REF!</definedName>
    <definedName name="D_4.2.2">#REF!</definedName>
    <definedName name="D_4.3.1">#REF!</definedName>
    <definedName name="D_4.3.2">#REF!</definedName>
    <definedName name="D_4.4.1">#REF!</definedName>
    <definedName name="D_4.4.2">#REF!</definedName>
    <definedName name="D_5.1.1">#REF!</definedName>
    <definedName name="D_5.1.2">#REF!</definedName>
    <definedName name="D_5.1.3">#REF!</definedName>
    <definedName name="D_5.1.4">#REF!</definedName>
    <definedName name="D_5.2.1">#REF!</definedName>
    <definedName name="D_5.2.2">#REF!</definedName>
    <definedName name="D_5.2.3">#REF!</definedName>
    <definedName name="D_5.2.4">#REF!</definedName>
    <definedName name="D_5.2.5">#REF!</definedName>
    <definedName name="D_5.2.6">#REF!</definedName>
    <definedName name="D_5.2.7">#REF!</definedName>
    <definedName name="D_5.3.1">#REF!</definedName>
    <definedName name="D_5.3.2">#REF!</definedName>
    <definedName name="D_5.4.1">#REF!</definedName>
    <definedName name="D_5.5.1">#REF!</definedName>
    <definedName name="D_6.1.1">#REF!</definedName>
    <definedName name="D_6.1.2">#REF!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#REF!</definedName>
    <definedName name="DFMEAExample" localSheetId="9">#REF!</definedName>
    <definedName name="DFMEAExample">#REF!</definedName>
    <definedName name="FF1_Programming" localSheetId="8">#REF!</definedName>
    <definedName name="FF1_Programming" localSheetId="9">#REF!</definedName>
    <definedName name="FF1_Programming" localSheetId="10">#REF!</definedName>
    <definedName name="FF1_Programming" localSheetId="11">#REF!</definedName>
    <definedName name="FF1_Programming" localSheetId="12">#REF!</definedName>
    <definedName name="FF1_Programming" localSheetId="13">#REF!</definedName>
    <definedName name="FF1_Programming">#REF!</definedName>
    <definedName name="FF2_Programming" localSheetId="9">#REF!</definedName>
    <definedName name="FF2_Programming" localSheetId="11">#REF!</definedName>
    <definedName name="FF2_Programming">#REF!</definedName>
    <definedName name="Fine_Followed">#REF!</definedName>
    <definedName name="Fine_Not_Followed">#REF!</definedName>
    <definedName name="FineFollowed">#REF!</definedName>
    <definedName name="Hello" localSheetId="9">#REF!</definedName>
    <definedName name="Hello" localSheetId="11">#REF!</definedName>
    <definedName name="Hello">#REF!</definedName>
    <definedName name="Hello1" localSheetId="9">#REF!</definedName>
    <definedName name="Hello1" localSheetId="11">#REF!</definedName>
    <definedName name="Hello1">#REF!</definedName>
    <definedName name="NEI_FF1" localSheetId="8">#REF!</definedName>
    <definedName name="NEI_FF1" localSheetId="9">#REF!</definedName>
    <definedName name="NEI_FF1" localSheetId="10">#REF!</definedName>
    <definedName name="NEI_FF1" localSheetId="11">#REF!</definedName>
    <definedName name="NEI_FF1" localSheetId="12">#REF!</definedName>
    <definedName name="NEI_FF1" localSheetId="13">#REF!</definedName>
    <definedName name="NEI_FF1">#REF!</definedName>
    <definedName name="NEI_FF2" localSheetId="9">#REF!</definedName>
    <definedName name="NEI_FF2">#REF!</definedName>
    <definedName name="Not_Fine_Followed">#REF!</definedName>
    <definedName name="Overall" localSheetId="8">#REF!</definedName>
    <definedName name="Overall" localSheetId="9">#REF!</definedName>
    <definedName name="Overall" localSheetId="10">#REF!</definedName>
    <definedName name="Overall" localSheetId="11">#REF!</definedName>
    <definedName name="Overall" localSheetId="12">#REF!</definedName>
    <definedName name="Overall" localSheetId="13">#REF!</definedName>
    <definedName name="Overall">#REF!</definedName>
    <definedName name="p" localSheetId="9">#REF!</definedName>
    <definedName name="p" localSheetId="11">#REF!</definedName>
    <definedName name="p">#REF!</definedName>
    <definedName name="Pers_SFF">#REF!</definedName>
    <definedName name="Pers_SFNF">#REF!</definedName>
    <definedName name="Pers_SNFF">#REF!</definedName>
    <definedName name="Person_1">#REF!</definedName>
    <definedName name="Person_2">#REF!</definedName>
    <definedName name="Person_3">#REF!</definedName>
    <definedName name="Plage" localSheetId="9">#REF!</definedName>
    <definedName name="Plage" localSheetId="11">#REF!</definedName>
    <definedName name="Plage">#REF!</definedName>
    <definedName name="_xlnm.Print_Area" localSheetId="6">'0 - PPAP Approval Form'!$A$2:$O$47</definedName>
    <definedName name="_xlnm.Print_Area" localSheetId="9">'2b - DFMEA Guidance'!$A$1:$A$15</definedName>
    <definedName name="_xlnm.Print_Area" localSheetId="12">'4b - PFMEA RPN Guidance'!$A$1:$J$17</definedName>
    <definedName name="_xlnm.Print_Area" localSheetId="13">'5a - Control Plan'!$B$2:$O$45</definedName>
    <definedName name="_xlnm.Print_Area" localSheetId="16">'6a - Bias Study Worksheet'!$A$1:$S$57</definedName>
    <definedName name="_xlnm.Print_Area" localSheetId="17">'6b - Gage R&amp;R Worksheet'!#REF!</definedName>
    <definedName name="_xlnm.Print_Area" localSheetId="19">'6c2 - MSA Attribute - Form'!$C$2:$N$127</definedName>
    <definedName name="_xlnm.Print_Area" localSheetId="20">'7 - Initial Process Studies'!$A$1:$N$29</definedName>
    <definedName name="_xlnm.Print_Area" localSheetId="22">'9a - First Article Inspection 1'!$A$1:$D$42</definedName>
    <definedName name="_xlnm.Print_Area" localSheetId="5">'APQP Phases &amp; Deliverables'!$A$1:$O$65</definedName>
    <definedName name="_xlnm.Print_Area" localSheetId="4">'Change Type Wizard'!$A$1:$G$37</definedName>
    <definedName name="_xlnm.Print_Titles" localSheetId="13">'5a - Control Plan'!#REF!</definedName>
    <definedName name="_xlnm.Print_Titles" localSheetId="22">'9a - First Article Inspection 1'!$1:$4</definedName>
    <definedName name="_xlnm.Print_Titles" localSheetId="23">'9b First Article Inspection 2'!$1:$8</definedName>
    <definedName name="_xlnm.Print_Titles" localSheetId="24">'9c First Article Inspection 3'!$1:$6</definedName>
    <definedName name="Proc_SFF">#REF!</definedName>
    <definedName name="Proc_SFNF">#REF!</definedName>
    <definedName name="Proc_SNFF">#REF!</definedName>
    <definedName name="Process_1">#REF!</definedName>
    <definedName name="Process_12">#REF!</definedName>
    <definedName name="Process_2">#REF!</definedName>
    <definedName name="Process_3">#REF!</definedName>
    <definedName name="Process_SFF">#REF!</definedName>
    <definedName name="Prod_SFF">#REF!</definedName>
    <definedName name="Prod_SFNF">#REF!</definedName>
    <definedName name="Prod_SNFF">#REF!</definedName>
    <definedName name="Product_1">#REF!</definedName>
    <definedName name="Product_2">#REF!</definedName>
    <definedName name="Product_3">#REF!</definedName>
    <definedName name="S_1.1.1">#REF!</definedName>
    <definedName name="S_1.1.2">#REF!</definedName>
    <definedName name="S_1.1.3">#REF!</definedName>
    <definedName name="S_1.1.4">#REF!</definedName>
    <definedName name="S_1.1.9">#REF!</definedName>
    <definedName name="S_2.1.1">#REF!</definedName>
    <definedName name="S_2.2.1">#REF!</definedName>
    <definedName name="S_2.3.1">#REF!</definedName>
    <definedName name="S_2.4.1">#REF!</definedName>
    <definedName name="S_2.4.2">#REF!</definedName>
    <definedName name="S_2.4.3">#REF!</definedName>
    <definedName name="S_2.4.6">#REF!</definedName>
    <definedName name="S_3.1.2">#REF!</definedName>
    <definedName name="S_4.1.1">#REF!</definedName>
    <definedName name="S_4.1.2">#REF!</definedName>
    <definedName name="S_4.2.1">#REF!</definedName>
    <definedName name="S_5.1.3">#REF!</definedName>
    <definedName name="S_5.2.1">#REF!</definedName>
    <definedName name="S_5.2.3">#REF!</definedName>
    <definedName name="S_5.2.4">#REF!</definedName>
    <definedName name="S_5.2.5">#REF!</definedName>
    <definedName name="S_5.2.6">#REF!</definedName>
    <definedName name="S_5.2.7">#REF!</definedName>
    <definedName name="S_5.3.2">#REF!</definedName>
    <definedName name="S_5.4.1">#REF!</definedName>
    <definedName name="S_5.5.1">#REF!</definedName>
    <definedName name="SFF_Proc">#REF!</definedName>
    <definedName name="SFF_Process">#REF!</definedName>
    <definedName name="SFNF_Proc">#REF!</definedName>
    <definedName name="wrn.CDforms." hidden="1">{#N/A,#N/A,FALSE,"EXIT";#N/A,#N/A,FALSE,"Issue";#N/A,#N/A,FALSE,"Summary";#N/A,#N/A,FALSE,"Detail";#N/A,#N/A,FALSE,"Attendance"}</definedName>
    <definedName name="wrn.CIforms." hidden="1">{#N/A,#N/A,FALSE,"EXIT";#N/A,#N/A,FALSE,"Issue";#N/A,#N/A,FALSE,"Summary";#N/A,#N/A,FALSE,"Detail";#N/A,#N/A,FALSE,"Attendance"}</definedName>
    <definedName name="wrn.Controlled._.Shipping._.Orion." hidden="1">{#N/A,#N/A,FALSE,"Repair";#N/A,#N/A,FALSE,"Audit Room";#N/A,#N/A,FALSE,"Simulator"}</definedName>
    <definedName name="ww">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1" i="10" l="1"/>
  <c r="D101" i="10"/>
  <c r="C101" i="10"/>
  <c r="F101" i="10" s="1"/>
  <c r="E100" i="10"/>
  <c r="D100" i="10"/>
  <c r="C100" i="10"/>
  <c r="F100" i="10" s="1"/>
  <c r="E99" i="10"/>
  <c r="D99" i="10"/>
  <c r="C99" i="10"/>
  <c r="J95" i="10"/>
  <c r="F89" i="10"/>
  <c r="F80" i="10"/>
  <c r="N75" i="10"/>
  <c r="N74" i="10"/>
  <c r="N73" i="10"/>
  <c r="G71" i="10"/>
  <c r="F65" i="10"/>
  <c r="G58" i="10"/>
  <c r="E51" i="10"/>
  <c r="E49" i="10"/>
  <c r="M43" i="10"/>
  <c r="H43" i="10"/>
  <c r="N37" i="10"/>
  <c r="M37" i="10"/>
  <c r="L37" i="10"/>
  <c r="I37" i="10"/>
  <c r="H37" i="10"/>
  <c r="G37" i="10"/>
  <c r="D37" i="10"/>
  <c r="C37" i="10"/>
  <c r="B37" i="10"/>
  <c r="N36" i="10"/>
  <c r="M36" i="10"/>
  <c r="L36" i="10"/>
  <c r="I36" i="10"/>
  <c r="H36" i="10"/>
  <c r="G36" i="10"/>
  <c r="D36" i="10"/>
  <c r="C36" i="10"/>
  <c r="B36" i="10"/>
  <c r="O35" i="10"/>
  <c r="J35" i="10"/>
  <c r="E35" i="10"/>
  <c r="O34" i="10"/>
  <c r="J34" i="10"/>
  <c r="E34" i="10"/>
  <c r="O33" i="10"/>
  <c r="J33" i="10"/>
  <c r="E33" i="10"/>
  <c r="O32" i="10"/>
  <c r="J32" i="10"/>
  <c r="E32" i="10"/>
  <c r="O31" i="10"/>
  <c r="J31" i="10"/>
  <c r="E31" i="10"/>
  <c r="O30" i="10"/>
  <c r="J30" i="10"/>
  <c r="E30" i="10"/>
  <c r="O29" i="10"/>
  <c r="J29" i="10"/>
  <c r="E29" i="10"/>
  <c r="O28" i="10"/>
  <c r="J28" i="10"/>
  <c r="E28" i="10"/>
  <c r="O27" i="10"/>
  <c r="J27" i="10"/>
  <c r="E27" i="10"/>
  <c r="O26" i="10"/>
  <c r="O37" i="10" s="1"/>
  <c r="J26" i="10"/>
  <c r="J36" i="10" s="1"/>
  <c r="E26" i="10"/>
  <c r="E37" i="10" s="1"/>
  <c r="M23" i="10"/>
  <c r="H23" i="10"/>
  <c r="C23" i="10"/>
  <c r="C43" i="10" l="1"/>
  <c r="G69" i="10" s="1"/>
  <c r="F99" i="10"/>
  <c r="F102" i="10" s="1"/>
  <c r="F103" i="10" s="1"/>
  <c r="L95" i="10" s="1"/>
  <c r="E48" i="10"/>
  <c r="H48" i="10" s="1"/>
  <c r="E36" i="10"/>
  <c r="O36" i="10"/>
  <c r="J37" i="10"/>
  <c r="J69" i="10" l="1"/>
  <c r="M69" i="10" s="1"/>
  <c r="D71" i="10" s="1"/>
  <c r="J71" i="10" s="1"/>
  <c r="D84" i="10" s="1"/>
  <c r="G51" i="10"/>
  <c r="J51" i="10" s="1"/>
  <c r="D58" i="10"/>
  <c r="J58" i="10" s="1"/>
  <c r="G84" i="10" l="1"/>
  <c r="I84" i="10" s="1"/>
  <c r="F88" i="10" s="1"/>
  <c r="I88" i="10" s="1"/>
  <c r="H109" i="10" s="1"/>
  <c r="F64" i="10"/>
  <c r="I64" i="10" s="1"/>
  <c r="N60" i="10"/>
  <c r="L60" i="10"/>
  <c r="N77" i="10" l="1"/>
  <c r="F79" i="10" s="1"/>
  <c r="I79" i="10" s="1"/>
  <c r="G93" i="10" l="1"/>
  <c r="H95" i="10" s="1"/>
  <c r="N94" i="10" s="1"/>
  <c r="H112" i="10" s="1"/>
  <c r="B6" i="124"/>
  <c r="B7" i="124"/>
  <c r="B5" i="124"/>
  <c r="B3" i="126"/>
  <c r="B4" i="126"/>
  <c r="B5" i="126"/>
  <c r="B6" i="126"/>
  <c r="B7" i="126"/>
  <c r="B8" i="126"/>
  <c r="B9" i="126"/>
  <c r="B10" i="126"/>
  <c r="B11" i="126"/>
  <c r="B12" i="126"/>
  <c r="B13" i="126"/>
  <c r="B14" i="126"/>
  <c r="E3" i="125"/>
  <c r="M3" i="125"/>
  <c r="N3" i="125"/>
  <c r="E4" i="125"/>
  <c r="M4" i="125"/>
  <c r="E5" i="125"/>
  <c r="M5" i="125"/>
  <c r="E6" i="125"/>
  <c r="M6" i="125"/>
  <c r="E7" i="125"/>
  <c r="M7" i="125"/>
  <c r="E8" i="125"/>
  <c r="M8" i="125"/>
  <c r="E9" i="125"/>
  <c r="M9" i="125"/>
  <c r="E10" i="125"/>
  <c r="M10" i="125"/>
  <c r="E11" i="125"/>
  <c r="M11" i="125"/>
  <c r="E12" i="125"/>
  <c r="M12" i="125"/>
  <c r="E13" i="125"/>
  <c r="M13" i="125"/>
  <c r="P13" i="125"/>
  <c r="M14" i="125"/>
  <c r="M15" i="125"/>
  <c r="M16" i="125"/>
  <c r="M17" i="125"/>
  <c r="B2" i="124"/>
  <c r="B3" i="124"/>
  <c r="B4" i="124"/>
  <c r="I33" i="124" s="1"/>
  <c r="E9" i="124"/>
  <c r="G9" i="124"/>
  <c r="H9" i="124"/>
  <c r="I9" i="124"/>
  <c r="J9" i="124"/>
  <c r="K9" i="124"/>
  <c r="L9" i="124"/>
  <c r="M9" i="124"/>
  <c r="N9" i="124"/>
  <c r="E18" i="124"/>
  <c r="G18" i="124"/>
  <c r="K18" i="124"/>
  <c r="M18" i="124"/>
  <c r="E29" i="124"/>
  <c r="G29" i="124"/>
  <c r="K29" i="124"/>
  <c r="O29" i="124"/>
  <c r="E43" i="124"/>
  <c r="G43" i="124"/>
  <c r="K43" i="124"/>
  <c r="O43" i="124"/>
  <c r="E53" i="124"/>
  <c r="G53" i="124"/>
  <c r="I53" i="124"/>
  <c r="K53" i="124"/>
  <c r="M53" i="124"/>
  <c r="O53" i="124"/>
  <c r="A13" i="123"/>
  <c r="A15" i="123" s="1"/>
  <c r="D4" i="125" s="1"/>
  <c r="A35" i="123"/>
  <c r="D13" i="125" s="1"/>
  <c r="I30" i="124" l="1"/>
  <c r="I48" i="124"/>
  <c r="I49" i="124"/>
  <c r="F13" i="125"/>
  <c r="F4" i="125"/>
  <c r="I42" i="124"/>
  <c r="I38" i="124"/>
  <c r="I47" i="124"/>
  <c r="I43" i="124" s="1"/>
  <c r="I37" i="124"/>
  <c r="I35" i="124"/>
  <c r="I29" i="124" s="1"/>
  <c r="D3" i="125"/>
  <c r="F3" i="125" s="1"/>
  <c r="A17" i="123"/>
  <c r="D5" i="125" s="1"/>
  <c r="F5" i="125" s="1"/>
  <c r="A19" i="123"/>
  <c r="A21" i="123" l="1"/>
  <c r="D6" i="125"/>
  <c r="F6" i="125" s="1"/>
  <c r="A23" i="123" l="1"/>
  <c r="D7" i="125"/>
  <c r="F7" i="125" s="1"/>
  <c r="A25" i="123" l="1"/>
  <c r="D8" i="125"/>
  <c r="F8" i="125" s="1"/>
  <c r="A27" i="123" l="1"/>
  <c r="D9" i="125"/>
  <c r="F9" i="125" s="1"/>
  <c r="A29" i="123" l="1"/>
  <c r="D10" i="125"/>
  <c r="F10" i="125" s="1"/>
  <c r="A31" i="123" l="1"/>
  <c r="D12" i="125" s="1"/>
  <c r="F12" i="125" s="1"/>
  <c r="D11" i="125"/>
  <c r="F11" i="125" s="1"/>
  <c r="Q3" i="125" l="1" a="1"/>
  <c r="P8" i="125" s="1"/>
  <c r="F28" i="123"/>
  <c r="F11" i="123"/>
  <c r="P6" i="125" l="1"/>
  <c r="P7" i="125"/>
  <c r="Q3" i="125"/>
  <c r="P3" i="125" s="1"/>
  <c r="P12" i="125"/>
  <c r="P4" i="125"/>
  <c r="P9" i="125"/>
  <c r="P5" i="125"/>
  <c r="P10" i="125"/>
  <c r="P11" i="125"/>
  <c r="A37" i="123" l="1"/>
  <c r="B4" i="13" s="1"/>
  <c r="D72" i="13" l="1"/>
  <c r="D64" i="13"/>
  <c r="D54" i="13"/>
  <c r="D45" i="13"/>
  <c r="D36" i="13"/>
  <c r="C45" i="13"/>
  <c r="C36" i="13"/>
  <c r="D71" i="13"/>
  <c r="D70" i="13"/>
  <c r="D61" i="13"/>
  <c r="D52" i="13"/>
  <c r="D43" i="13"/>
  <c r="D34" i="13"/>
  <c r="C43" i="13"/>
  <c r="C34" i="13"/>
  <c r="C30" i="13"/>
  <c r="D53" i="13"/>
  <c r="C44" i="13"/>
  <c r="D69" i="13"/>
  <c r="D60" i="13"/>
  <c r="D51" i="13"/>
  <c r="D42" i="13"/>
  <c r="D33" i="13"/>
  <c r="C42" i="13"/>
  <c r="C33" i="13"/>
  <c r="D37" i="13"/>
  <c r="D44" i="13"/>
  <c r="D68" i="13"/>
  <c r="D59" i="13"/>
  <c r="D50" i="13"/>
  <c r="D41" i="13"/>
  <c r="D32" i="13"/>
  <c r="C41" i="13"/>
  <c r="C32" i="13"/>
  <c r="D55" i="13"/>
  <c r="C46" i="13"/>
  <c r="D35" i="13"/>
  <c r="C35" i="13"/>
  <c r="D67" i="13"/>
  <c r="D57" i="13"/>
  <c r="D49" i="13"/>
  <c r="D40" i="13"/>
  <c r="D31" i="13"/>
  <c r="C31" i="13"/>
  <c r="D46" i="13"/>
  <c r="D66" i="13"/>
  <c r="D56" i="13"/>
  <c r="D48" i="13"/>
  <c r="D39" i="13"/>
  <c r="D30" i="13"/>
  <c r="C39" i="13"/>
  <c r="D65" i="13"/>
  <c r="C37" i="13"/>
  <c r="D63" i="13"/>
  <c r="D20" i="13"/>
  <c r="D18" i="13"/>
  <c r="D19" i="13"/>
  <c r="D14" i="13"/>
  <c r="D17" i="13"/>
  <c r="D23" i="13"/>
  <c r="D15" i="13"/>
  <c r="D22" i="13"/>
  <c r="D21" i="13"/>
  <c r="P13" i="124" a="1"/>
  <c r="P13" i="124" s="1"/>
  <c r="N54" i="124" s="1"/>
  <c r="J41" i="124" l="1"/>
  <c r="J55" i="124"/>
  <c r="C64" i="13" s="1"/>
  <c r="D20" i="124"/>
  <c r="C14" i="13" s="1"/>
  <c r="E14" i="13" s="1"/>
  <c r="L50" i="124"/>
  <c r="N34" i="124"/>
  <c r="N46" i="124"/>
  <c r="F17" i="124"/>
  <c r="D31" i="124"/>
  <c r="J36" i="124"/>
  <c r="C52" i="13" s="1"/>
  <c r="N63" i="124"/>
  <c r="F28" i="124"/>
  <c r="N44" i="124"/>
  <c r="D60" i="124"/>
  <c r="F20" i="124"/>
  <c r="F25" i="124"/>
  <c r="N49" i="124"/>
  <c r="F38" i="124"/>
  <c r="N33" i="124"/>
  <c r="D48" i="124"/>
  <c r="H58" i="124"/>
  <c r="D38" i="124"/>
  <c r="H36" i="124"/>
  <c r="L63" i="124"/>
  <c r="D57" i="124"/>
  <c r="N36" i="124"/>
  <c r="D45" i="124"/>
  <c r="D44" i="124"/>
  <c r="N60" i="124"/>
  <c r="J34" i="124"/>
  <c r="I21" i="124"/>
  <c r="I18" i="124" s="1"/>
  <c r="F23" i="124"/>
  <c r="F45" i="124"/>
  <c r="F16" i="124"/>
  <c r="J49" i="124"/>
  <c r="C61" i="13" s="1"/>
  <c r="H20" i="124"/>
  <c r="N31" i="124"/>
  <c r="L36" i="124"/>
  <c r="J47" i="124"/>
  <c r="F14" i="124"/>
  <c r="D46" i="124"/>
  <c r="M47" i="124"/>
  <c r="M43" i="124" s="1"/>
  <c r="N58" i="124"/>
  <c r="F47" i="124"/>
  <c r="D28" i="124"/>
  <c r="J37" i="124"/>
  <c r="C53" i="13" s="1"/>
  <c r="H51" i="124"/>
  <c r="D30" i="124"/>
  <c r="F62" i="124"/>
  <c r="J63" i="124"/>
  <c r="C72" i="13" s="1"/>
  <c r="L60" i="124"/>
  <c r="H34" i="124"/>
  <c r="F15" i="124"/>
  <c r="N62" i="124"/>
  <c r="N55" i="124"/>
  <c r="J31" i="124"/>
  <c r="C48" i="13" s="1"/>
  <c r="D17" i="124"/>
  <c r="N40" i="124"/>
  <c r="D40" i="124"/>
  <c r="D37" i="124"/>
  <c r="F24" i="124"/>
  <c r="F34" i="124"/>
  <c r="D59" i="124"/>
  <c r="F31" i="124"/>
  <c r="D27" i="124"/>
  <c r="D41" i="124"/>
  <c r="D10" i="124"/>
  <c r="N61" i="124"/>
  <c r="H61" i="124"/>
  <c r="L58" i="124"/>
  <c r="F51" i="124"/>
  <c r="J32" i="124"/>
  <c r="C49" i="13" s="1"/>
  <c r="J39" i="124"/>
  <c r="C55" i="13" s="1"/>
  <c r="J46" i="124"/>
  <c r="D14" i="124"/>
  <c r="D33" i="124"/>
  <c r="L22" i="124"/>
  <c r="L18" i="124" s="1"/>
  <c r="N51" i="124"/>
  <c r="D56" i="124"/>
  <c r="F40" i="124"/>
  <c r="F50" i="124"/>
  <c r="M38" i="124"/>
  <c r="J62" i="124"/>
  <c r="C71" i="13" s="1"/>
  <c r="D42" i="124"/>
  <c r="D47" i="124"/>
  <c r="J35" i="124"/>
  <c r="C51" i="13" s="1"/>
  <c r="J59" i="124"/>
  <c r="C68" i="13" s="1"/>
  <c r="D62" i="124"/>
  <c r="F36" i="124"/>
  <c r="N57" i="124"/>
  <c r="J60" i="124"/>
  <c r="C69" i="13" s="1"/>
  <c r="N32" i="124"/>
  <c r="N35" i="124"/>
  <c r="D24" i="124"/>
  <c r="F33" i="124"/>
  <c r="F55" i="124"/>
  <c r="N59" i="124"/>
  <c r="N56" i="124"/>
  <c r="J51" i="124"/>
  <c r="M42" i="124"/>
  <c r="J22" i="124"/>
  <c r="L61" i="124"/>
  <c r="J42" i="124"/>
  <c r="C57" i="13" s="1"/>
  <c r="N48" i="124"/>
  <c r="N37" i="124"/>
  <c r="F49" i="124"/>
  <c r="N38" i="124"/>
  <c r="F19" i="124"/>
  <c r="L55" i="124"/>
  <c r="H63" i="124"/>
  <c r="D13" i="124"/>
  <c r="M35" i="124"/>
  <c r="D58" i="124"/>
  <c r="N39" i="124"/>
  <c r="F32" i="124"/>
  <c r="J58" i="124"/>
  <c r="C67" i="13" s="1"/>
  <c r="F52" i="124"/>
  <c r="J30" i="124"/>
  <c r="D63" i="124"/>
  <c r="H55" i="124"/>
  <c r="H54" i="124"/>
  <c r="F35" i="124"/>
  <c r="F39" i="124"/>
  <c r="D15" i="124"/>
  <c r="H62" i="124"/>
  <c r="N52" i="124"/>
  <c r="F13" i="124"/>
  <c r="F30" i="124"/>
  <c r="D36" i="124"/>
  <c r="O27" i="124"/>
  <c r="N22" i="124"/>
  <c r="N18" i="124" s="1"/>
  <c r="J56" i="124"/>
  <c r="C65" i="13" s="1"/>
  <c r="L62" i="124"/>
  <c r="D26" i="124"/>
  <c r="N42" i="124"/>
  <c r="J52" i="124"/>
  <c r="D19" i="124"/>
  <c r="C15" i="13" s="1"/>
  <c r="E15" i="13" s="1"/>
  <c r="D12" i="124"/>
  <c r="H50" i="124"/>
  <c r="F56" i="124"/>
  <c r="N45" i="124"/>
  <c r="L57" i="124"/>
  <c r="F22" i="124"/>
  <c r="H57" i="124"/>
  <c r="O11" i="124"/>
  <c r="O17" i="124"/>
  <c r="D16" i="124"/>
  <c r="L59" i="124"/>
  <c r="J40" i="124"/>
  <c r="C56" i="13" s="1"/>
  <c r="D52" i="124"/>
  <c r="N41" i="124"/>
  <c r="D34" i="124"/>
  <c r="D32" i="124"/>
  <c r="N30" i="124"/>
  <c r="D22" i="124"/>
  <c r="L44" i="124"/>
  <c r="J45" i="124"/>
  <c r="D55" i="124"/>
  <c r="J57" i="124"/>
  <c r="C66" i="13" s="1"/>
  <c r="L51" i="124"/>
  <c r="H59" i="124"/>
  <c r="F60" i="124"/>
  <c r="D11" i="124"/>
  <c r="F21" i="124"/>
  <c r="J38" i="124"/>
  <c r="C54" i="13" s="1"/>
  <c r="J48" i="124"/>
  <c r="C60" i="13" s="1"/>
  <c r="F10" i="124"/>
  <c r="J44" i="124"/>
  <c r="C59" i="13" s="1"/>
  <c r="F11" i="124"/>
  <c r="F26" i="124"/>
  <c r="F12" i="124"/>
  <c r="N47" i="124"/>
  <c r="O16" i="124"/>
  <c r="D23" i="124"/>
  <c r="H44" i="124"/>
  <c r="J33" i="124"/>
  <c r="C50" i="13" s="1"/>
  <c r="D39" i="124"/>
  <c r="D21" i="124"/>
  <c r="J54" i="124"/>
  <c r="C63" i="13" s="1"/>
  <c r="D50" i="124"/>
  <c r="D61" i="124"/>
  <c r="H19" i="124"/>
  <c r="D51" i="124"/>
  <c r="L34" i="124"/>
  <c r="J61" i="124"/>
  <c r="C70" i="13" s="1"/>
  <c r="H60" i="124"/>
  <c r="H56" i="124"/>
  <c r="D49" i="124"/>
  <c r="M30" i="124"/>
  <c r="D16" i="13" s="1"/>
  <c r="L56" i="124"/>
  <c r="F27" i="124"/>
  <c r="F42" i="124"/>
  <c r="N50" i="124"/>
  <c r="F41" i="124"/>
  <c r="D25" i="124"/>
  <c r="J50" i="124"/>
  <c r="D35" i="124"/>
  <c r="L54" i="124"/>
  <c r="D54" i="124"/>
  <c r="F63" i="124"/>
  <c r="J18" i="124" l="1"/>
  <c r="C40" i="13"/>
  <c r="O18" i="124"/>
  <c r="C19" i="13"/>
  <c r="E19" i="13" s="1"/>
  <c r="C18" i="13"/>
  <c r="E18" i="13" s="1"/>
  <c r="C17" i="13"/>
  <c r="E17" i="13" s="1"/>
  <c r="C23" i="13"/>
  <c r="E23" i="13" s="1"/>
  <c r="C20" i="13"/>
  <c r="E20" i="13" s="1"/>
  <c r="C16" i="13"/>
  <c r="E16" i="13" s="1"/>
  <c r="C22" i="13"/>
  <c r="E22" i="13" s="1"/>
  <c r="C21" i="13"/>
  <c r="E21" i="13" s="1"/>
  <c r="H29" i="124"/>
  <c r="H18" i="124"/>
  <c r="L29" i="124"/>
  <c r="L43" i="124"/>
  <c r="L53" i="124"/>
  <c r="F43" i="124"/>
  <c r="J43" i="124"/>
  <c r="F9" i="124"/>
  <c r="H43" i="124"/>
  <c r="F29" i="124"/>
  <c r="M29" i="124"/>
  <c r="D53" i="124"/>
  <c r="D43" i="124"/>
  <c r="D18" i="124"/>
  <c r="N29" i="124"/>
  <c r="D9" i="124"/>
  <c r="J29" i="124"/>
  <c r="J53" i="124"/>
  <c r="N53" i="124"/>
  <c r="N43" i="124"/>
  <c r="F18" i="124"/>
  <c r="O9" i="124"/>
  <c r="F53" i="124"/>
  <c r="D29" i="124"/>
  <c r="H53" i="124"/>
  <c r="A4" i="119" l="1"/>
  <c r="E4" i="119"/>
  <c r="H4" i="119"/>
  <c r="I4" i="119"/>
  <c r="A4" i="118"/>
  <c r="B4" i="118"/>
  <c r="D4" i="118"/>
  <c r="F4" i="118"/>
  <c r="C5" i="115" l="1"/>
  <c r="E5" i="115"/>
  <c r="G5" i="115"/>
  <c r="I5" i="115"/>
  <c r="E6" i="115"/>
  <c r="G6" i="115"/>
  <c r="I6" i="115"/>
  <c r="N17" i="109"/>
  <c r="O17" i="109"/>
  <c r="Y17" i="109"/>
  <c r="N18" i="109"/>
  <c r="O18" i="109"/>
  <c r="Y18" i="109"/>
  <c r="N19" i="109"/>
  <c r="O19" i="109"/>
  <c r="Y19" i="109"/>
  <c r="N20" i="109"/>
  <c r="O20" i="109"/>
  <c r="Y20" i="109"/>
  <c r="N21" i="109"/>
  <c r="O21" i="109"/>
  <c r="Y21" i="109"/>
  <c r="N22" i="109"/>
  <c r="O22" i="109"/>
  <c r="Y22" i="109"/>
  <c r="N23" i="109"/>
  <c r="O23" i="109"/>
  <c r="Y23" i="109"/>
  <c r="N24" i="109"/>
  <c r="O24" i="109"/>
  <c r="Y24" i="109"/>
  <c r="N25" i="109"/>
  <c r="O25" i="109"/>
  <c r="Y25" i="109"/>
  <c r="N26" i="109"/>
  <c r="O26" i="109"/>
  <c r="Y26" i="109"/>
  <c r="N27" i="109"/>
  <c r="O27" i="109"/>
  <c r="Y27" i="109"/>
  <c r="N28" i="109"/>
  <c r="O28" i="109"/>
  <c r="Y28" i="109"/>
  <c r="N29" i="109"/>
  <c r="O29" i="109"/>
  <c r="Y29" i="109"/>
  <c r="N30" i="109"/>
  <c r="O30" i="109"/>
  <c r="Y30" i="109"/>
  <c r="N31" i="109"/>
  <c r="O31" i="109"/>
  <c r="Y31" i="109"/>
  <c r="N32" i="109"/>
  <c r="O32" i="109"/>
  <c r="Y32" i="109"/>
  <c r="N33" i="109"/>
  <c r="O33" i="109"/>
  <c r="Y33" i="109"/>
  <c r="N34" i="109"/>
  <c r="O34" i="109"/>
  <c r="Y34" i="109"/>
  <c r="N35" i="109"/>
  <c r="O35" i="109"/>
  <c r="Y35" i="109"/>
  <c r="N36" i="109"/>
  <c r="O36" i="109"/>
  <c r="Y36" i="109"/>
  <c r="N37" i="109"/>
  <c r="O37" i="109"/>
  <c r="Y37" i="109"/>
  <c r="N38" i="109"/>
  <c r="O38" i="109"/>
  <c r="Y38" i="109"/>
  <c r="N39" i="109"/>
  <c r="O39" i="109"/>
  <c r="Y39" i="109"/>
  <c r="N40" i="109"/>
  <c r="O40" i="109"/>
  <c r="Y40" i="109"/>
  <c r="N41" i="109"/>
  <c r="O41" i="109"/>
  <c r="Y41" i="109"/>
  <c r="N42" i="109"/>
  <c r="O42" i="109"/>
  <c r="Y42" i="109"/>
  <c r="N43" i="109"/>
  <c r="O43" i="109"/>
  <c r="Y43" i="109"/>
  <c r="N44" i="109"/>
  <c r="O44" i="109"/>
  <c r="Y44" i="109"/>
  <c r="N45" i="109"/>
  <c r="O45" i="109"/>
  <c r="Y45" i="109"/>
  <c r="N46" i="109"/>
  <c r="O46" i="109"/>
  <c r="Y46" i="109"/>
  <c r="N47" i="109"/>
  <c r="O47" i="109"/>
  <c r="Y47" i="109"/>
  <c r="N48" i="109"/>
  <c r="O48" i="109"/>
  <c r="Y48" i="109"/>
  <c r="N49" i="109"/>
  <c r="O49" i="109"/>
  <c r="Y49" i="109"/>
  <c r="N50" i="109"/>
  <c r="O50" i="109"/>
  <c r="Y50" i="109"/>
  <c r="N51" i="109"/>
  <c r="O51" i="109"/>
  <c r="Y51" i="109"/>
  <c r="N52" i="109"/>
  <c r="O52" i="109"/>
  <c r="Y52" i="109"/>
  <c r="N53" i="109"/>
  <c r="O53" i="109"/>
  <c r="Y53" i="109"/>
  <c r="N54" i="109"/>
  <c r="O54" i="109"/>
  <c r="Y54" i="109"/>
  <c r="N55" i="109"/>
  <c r="O55" i="109"/>
  <c r="Y55" i="109"/>
  <c r="N56" i="109"/>
  <c r="O56" i="109"/>
  <c r="Y56" i="109"/>
  <c r="N57" i="109"/>
  <c r="O57" i="109"/>
  <c r="Y57" i="109"/>
  <c r="N58" i="109"/>
  <c r="O58" i="109"/>
  <c r="Y58" i="109"/>
  <c r="N59" i="109"/>
  <c r="O59" i="109"/>
  <c r="Y59" i="109"/>
  <c r="N60" i="109"/>
  <c r="O60" i="109"/>
  <c r="Y60" i="109"/>
  <c r="N61" i="109"/>
  <c r="O61" i="109"/>
  <c r="Y61" i="109"/>
  <c r="N62" i="109"/>
  <c r="O62" i="109"/>
  <c r="Y62" i="109"/>
  <c r="N63" i="109"/>
  <c r="O63" i="109"/>
  <c r="Y63" i="109"/>
  <c r="N64" i="109"/>
  <c r="O64" i="109"/>
  <c r="Y64" i="109"/>
  <c r="N65" i="109"/>
  <c r="O65" i="109"/>
  <c r="Y65" i="109"/>
  <c r="N66" i="109"/>
  <c r="O66" i="109"/>
  <c r="Y66" i="109"/>
  <c r="N67" i="109"/>
  <c r="O67" i="109"/>
  <c r="Y67" i="109"/>
  <c r="N68" i="109"/>
  <c r="O68" i="109"/>
  <c r="Y68" i="109"/>
  <c r="N69" i="109"/>
  <c r="O69" i="109"/>
  <c r="Y69" i="109"/>
  <c r="N70" i="109"/>
  <c r="O70" i="109"/>
  <c r="Y70" i="109"/>
  <c r="N71" i="109"/>
  <c r="O71" i="109"/>
  <c r="Y71" i="109"/>
  <c r="N72" i="109"/>
  <c r="O72" i="109"/>
  <c r="Y72" i="109"/>
  <c r="N73" i="109"/>
  <c r="O73" i="109"/>
  <c r="Y73" i="109"/>
  <c r="N74" i="109"/>
  <c r="O74" i="109"/>
  <c r="Y74" i="109"/>
  <c r="N75" i="109"/>
  <c r="O75" i="109"/>
  <c r="Y75" i="109"/>
  <c r="N18" i="107" l="1"/>
  <c r="O18" i="107"/>
  <c r="Y18" i="107"/>
  <c r="Z18" i="107"/>
  <c r="N19" i="107"/>
  <c r="O19" i="107"/>
  <c r="Y19" i="107"/>
  <c r="Z19" i="107"/>
  <c r="N20" i="107"/>
  <c r="O20" i="107"/>
  <c r="Y20" i="107"/>
  <c r="Z20" i="107"/>
  <c r="N21" i="107"/>
  <c r="O21" i="107"/>
  <c r="Y21" i="107"/>
  <c r="Z21" i="107"/>
  <c r="N22" i="107"/>
  <c r="O22" i="107"/>
  <c r="Y22" i="107"/>
  <c r="Z22" i="107"/>
  <c r="N23" i="107"/>
  <c r="O23" i="107"/>
  <c r="Y23" i="107"/>
  <c r="Z23" i="107"/>
  <c r="N24" i="107"/>
  <c r="O24" i="107"/>
  <c r="Y24" i="107"/>
  <c r="Z24" i="107"/>
  <c r="N25" i="107"/>
  <c r="O25" i="107"/>
  <c r="Y25" i="107"/>
  <c r="Z25" i="107"/>
  <c r="N26" i="107"/>
  <c r="O26" i="107"/>
  <c r="Y26" i="107"/>
  <c r="Z26" i="107"/>
  <c r="N27" i="107"/>
  <c r="O27" i="107"/>
  <c r="Y27" i="107"/>
  <c r="Z27" i="107"/>
  <c r="N28" i="107"/>
  <c r="O28" i="107"/>
  <c r="Y28" i="107"/>
  <c r="Z28" i="107"/>
  <c r="N29" i="107"/>
  <c r="O29" i="107"/>
  <c r="Y29" i="107"/>
  <c r="Z29" i="107"/>
  <c r="N30" i="107"/>
  <c r="O30" i="107"/>
  <c r="Y30" i="107"/>
  <c r="Z30" i="107"/>
  <c r="N31" i="107"/>
  <c r="O31" i="107"/>
  <c r="Y31" i="107"/>
  <c r="Z31" i="107"/>
  <c r="N32" i="107"/>
  <c r="O32" i="107"/>
  <c r="Y32" i="107"/>
  <c r="Z32" i="107"/>
  <c r="N33" i="107"/>
  <c r="O33" i="107"/>
  <c r="Y33" i="107"/>
  <c r="Z33" i="107"/>
  <c r="N34" i="107"/>
  <c r="O34" i="107"/>
  <c r="Y34" i="107"/>
  <c r="Z34" i="107"/>
  <c r="N35" i="107"/>
  <c r="O35" i="107"/>
  <c r="Y35" i="107"/>
  <c r="Z35" i="107"/>
  <c r="N36" i="107"/>
  <c r="O36" i="107"/>
  <c r="Y36" i="107"/>
  <c r="Z36" i="107"/>
  <c r="N37" i="107"/>
  <c r="O37" i="107"/>
  <c r="Y37" i="107"/>
  <c r="Z37" i="107"/>
  <c r="N38" i="107"/>
  <c r="O38" i="107"/>
  <c r="Y38" i="107"/>
  <c r="Z38" i="107"/>
  <c r="N39" i="107"/>
  <c r="O39" i="107"/>
  <c r="Y39" i="107"/>
  <c r="Z39" i="107"/>
  <c r="N40" i="107"/>
  <c r="O40" i="107"/>
  <c r="Y40" i="107"/>
  <c r="Z40" i="107"/>
  <c r="N41" i="107"/>
  <c r="O41" i="107"/>
  <c r="Y41" i="107"/>
  <c r="Z41" i="107"/>
  <c r="N42" i="107"/>
  <c r="O42" i="107"/>
  <c r="Y42" i="107"/>
  <c r="Z42" i="107"/>
  <c r="N43" i="107"/>
  <c r="O43" i="107"/>
  <c r="Y43" i="107"/>
  <c r="Z43" i="107"/>
  <c r="N44" i="107"/>
  <c r="O44" i="107"/>
  <c r="Y44" i="107"/>
  <c r="Z44" i="107"/>
  <c r="N45" i="107"/>
  <c r="O45" i="107"/>
  <c r="Y45" i="107"/>
  <c r="Z45" i="107"/>
  <c r="N46" i="107"/>
  <c r="O46" i="107"/>
  <c r="Y46" i="107"/>
  <c r="Z46" i="107"/>
  <c r="N47" i="107"/>
  <c r="O47" i="107"/>
  <c r="Y47" i="107"/>
  <c r="Z47" i="107"/>
  <c r="N48" i="107"/>
  <c r="O48" i="107"/>
  <c r="Y48" i="107"/>
  <c r="Z48" i="107"/>
  <c r="N49" i="107"/>
  <c r="O49" i="107"/>
  <c r="Y49" i="107"/>
  <c r="Z49" i="107"/>
  <c r="N50" i="107"/>
  <c r="O50" i="107"/>
  <c r="Y50" i="107"/>
  <c r="Z50" i="107"/>
  <c r="N51" i="107"/>
  <c r="O51" i="107"/>
  <c r="Y51" i="107"/>
  <c r="Z51" i="107"/>
  <c r="N52" i="107"/>
  <c r="O52" i="107"/>
  <c r="Y52" i="107"/>
  <c r="Z52" i="107"/>
  <c r="N53" i="107"/>
  <c r="O53" i="107"/>
  <c r="Y53" i="107"/>
  <c r="Z53" i="107"/>
  <c r="N54" i="107"/>
  <c r="O54" i="107"/>
  <c r="Y54" i="107"/>
  <c r="Z54" i="107"/>
  <c r="N55" i="107"/>
  <c r="O55" i="107"/>
  <c r="Y55" i="107"/>
  <c r="Z55" i="107"/>
  <c r="N56" i="107"/>
  <c r="O56" i="107"/>
  <c r="Y56" i="107"/>
  <c r="Z56" i="107"/>
  <c r="N57" i="107"/>
  <c r="O57" i="107"/>
  <c r="Y57" i="107"/>
  <c r="Z57" i="107"/>
  <c r="N58" i="107"/>
  <c r="O58" i="107"/>
  <c r="Y58" i="107"/>
  <c r="Z58" i="107"/>
  <c r="N59" i="107"/>
  <c r="O59" i="107"/>
  <c r="Y59" i="107"/>
  <c r="Z59" i="107"/>
  <c r="N60" i="107"/>
  <c r="O60" i="107"/>
  <c r="Y60" i="107"/>
  <c r="Z60" i="107"/>
  <c r="N61" i="107"/>
  <c r="O61" i="107"/>
  <c r="Y61" i="107"/>
  <c r="Z61" i="107"/>
  <c r="N62" i="107"/>
  <c r="O62" i="107"/>
  <c r="Y62" i="107"/>
  <c r="Z62" i="107"/>
  <c r="N63" i="107"/>
  <c r="O63" i="107"/>
  <c r="Y63" i="107"/>
  <c r="Z63" i="107"/>
  <c r="N64" i="107"/>
  <c r="O64" i="107"/>
  <c r="Y64" i="107"/>
  <c r="Z64" i="107"/>
  <c r="N65" i="107"/>
  <c r="O65" i="107"/>
  <c r="Y65" i="107"/>
  <c r="Z65" i="107"/>
  <c r="N66" i="107"/>
  <c r="O66" i="107"/>
  <c r="Y66" i="107"/>
  <c r="Z66" i="107"/>
  <c r="N67" i="107"/>
  <c r="O67" i="107"/>
  <c r="Y67" i="107"/>
  <c r="Z67" i="107"/>
  <c r="N68" i="107"/>
  <c r="O68" i="107"/>
  <c r="Y68" i="107"/>
  <c r="Z68" i="107"/>
  <c r="N69" i="107"/>
  <c r="O69" i="107"/>
  <c r="Y69" i="107"/>
  <c r="Z69" i="107"/>
  <c r="N70" i="107"/>
  <c r="O70" i="107"/>
  <c r="Y70" i="107"/>
  <c r="Z70" i="107"/>
  <c r="N71" i="107"/>
  <c r="O71" i="107"/>
  <c r="Y71" i="107"/>
  <c r="Z71" i="107"/>
  <c r="N72" i="107"/>
  <c r="O72" i="107"/>
  <c r="Y72" i="107"/>
  <c r="Z72" i="107"/>
  <c r="N73" i="107"/>
  <c r="O73" i="107"/>
  <c r="Y73" i="107"/>
  <c r="Z73" i="107"/>
  <c r="N74" i="107"/>
  <c r="O74" i="107"/>
  <c r="Y74" i="107"/>
  <c r="Z74" i="107"/>
  <c r="N75" i="107"/>
  <c r="O75" i="107"/>
  <c r="Y75" i="107"/>
  <c r="Z75" i="107"/>
  <c r="N76" i="107"/>
  <c r="O76" i="107"/>
  <c r="Y76" i="107"/>
  <c r="Z76" i="107"/>
  <c r="L113" i="34" l="1"/>
  <c r="K113" i="34"/>
  <c r="I113" i="34"/>
  <c r="H113" i="34"/>
  <c r="F113" i="34"/>
  <c r="E113" i="34"/>
  <c r="D113" i="34"/>
  <c r="L112" i="34"/>
  <c r="K112" i="34"/>
  <c r="I112" i="34"/>
  <c r="H112" i="34"/>
  <c r="F112" i="34"/>
  <c r="E112" i="34"/>
  <c r="D112" i="34"/>
  <c r="L111" i="34"/>
  <c r="K111" i="34"/>
  <c r="I111" i="34"/>
  <c r="H111" i="34"/>
  <c r="F111" i="34"/>
  <c r="E111" i="34"/>
  <c r="D111" i="34"/>
  <c r="L110" i="34"/>
  <c r="K110" i="34"/>
  <c r="I110" i="34"/>
  <c r="H110" i="34"/>
  <c r="F110" i="34"/>
  <c r="E110" i="34"/>
  <c r="D110" i="34"/>
  <c r="L109" i="34"/>
  <c r="K109" i="34"/>
  <c r="I109" i="34"/>
  <c r="H109" i="34"/>
  <c r="F109" i="34"/>
  <c r="E109" i="34"/>
  <c r="D109" i="34"/>
  <c r="L108" i="34"/>
  <c r="K108" i="34"/>
  <c r="I108" i="34"/>
  <c r="H108" i="34"/>
  <c r="F108" i="34"/>
  <c r="E108" i="34"/>
  <c r="D108" i="34"/>
  <c r="L107" i="34"/>
  <c r="K107" i="34"/>
  <c r="I107" i="34"/>
  <c r="H107" i="34"/>
  <c r="F107" i="34"/>
  <c r="E107" i="34"/>
  <c r="D107" i="34"/>
  <c r="L106" i="34"/>
  <c r="K106" i="34"/>
  <c r="I106" i="34"/>
  <c r="H106" i="34"/>
  <c r="F106" i="34"/>
  <c r="E106" i="34"/>
  <c r="D106" i="34"/>
  <c r="L105" i="34"/>
  <c r="K105" i="34"/>
  <c r="I105" i="34"/>
  <c r="H105" i="34"/>
  <c r="F105" i="34"/>
  <c r="E105" i="34"/>
  <c r="D105" i="34"/>
  <c r="L104" i="34"/>
  <c r="K104" i="34"/>
  <c r="I104" i="34"/>
  <c r="H104" i="34"/>
  <c r="F104" i="34"/>
  <c r="E104" i="34"/>
  <c r="D104" i="34"/>
  <c r="L103" i="34"/>
  <c r="K103" i="34"/>
  <c r="I103" i="34"/>
  <c r="H103" i="34"/>
  <c r="F103" i="34"/>
  <c r="E103" i="34"/>
  <c r="D103" i="34"/>
  <c r="L102" i="34"/>
  <c r="K102" i="34"/>
  <c r="I102" i="34"/>
  <c r="H102" i="34"/>
  <c r="F102" i="34"/>
  <c r="E102" i="34"/>
  <c r="D102" i="34"/>
  <c r="L101" i="34"/>
  <c r="K101" i="34"/>
  <c r="I101" i="34"/>
  <c r="H101" i="34"/>
  <c r="F101" i="34"/>
  <c r="E101" i="34"/>
  <c r="D101" i="34"/>
  <c r="L100" i="34"/>
  <c r="K100" i="34"/>
  <c r="I100" i="34"/>
  <c r="H100" i="34"/>
  <c r="F100" i="34"/>
  <c r="E100" i="34"/>
  <c r="D100" i="34"/>
  <c r="L99" i="34"/>
  <c r="K99" i="34"/>
  <c r="I99" i="34"/>
  <c r="H99" i="34"/>
  <c r="F99" i="34"/>
  <c r="E99" i="34"/>
  <c r="D99" i="34"/>
  <c r="L98" i="34"/>
  <c r="K98" i="34"/>
  <c r="I98" i="34"/>
  <c r="H98" i="34"/>
  <c r="F98" i="34"/>
  <c r="E98" i="34"/>
  <c r="D98" i="34"/>
  <c r="L97" i="34"/>
  <c r="K97" i="34"/>
  <c r="I97" i="34"/>
  <c r="H97" i="34"/>
  <c r="F97" i="34"/>
  <c r="E97" i="34"/>
  <c r="D97" i="34"/>
  <c r="L96" i="34"/>
  <c r="K96" i="34"/>
  <c r="I96" i="34"/>
  <c r="H96" i="34"/>
  <c r="F96" i="34"/>
  <c r="E96" i="34"/>
  <c r="D96" i="34"/>
  <c r="L95" i="34"/>
  <c r="K95" i="34"/>
  <c r="I95" i="34"/>
  <c r="H95" i="34"/>
  <c r="F95" i="34"/>
  <c r="E95" i="34"/>
  <c r="D95" i="34"/>
  <c r="L94" i="34"/>
  <c r="K94" i="34"/>
  <c r="I94" i="34"/>
  <c r="H94" i="34"/>
  <c r="F94" i="34"/>
  <c r="E94" i="34"/>
  <c r="D94" i="34"/>
  <c r="L93" i="34"/>
  <c r="K93" i="34"/>
  <c r="I93" i="34"/>
  <c r="H93" i="34"/>
  <c r="F93" i="34"/>
  <c r="E93" i="34"/>
  <c r="D93" i="34"/>
  <c r="L92" i="34"/>
  <c r="K92" i="34"/>
  <c r="I92" i="34"/>
  <c r="H92" i="34"/>
  <c r="F92" i="34"/>
  <c r="E92" i="34"/>
  <c r="D92" i="34"/>
  <c r="L91" i="34"/>
  <c r="K91" i="34"/>
  <c r="I91" i="34"/>
  <c r="H91" i="34"/>
  <c r="F91" i="34"/>
  <c r="E91" i="34"/>
  <c r="D91" i="34"/>
  <c r="L90" i="34"/>
  <c r="K90" i="34"/>
  <c r="I90" i="34"/>
  <c r="H90" i="34"/>
  <c r="F90" i="34"/>
  <c r="E90" i="34"/>
  <c r="D90" i="34"/>
  <c r="L89" i="34"/>
  <c r="K89" i="34"/>
  <c r="I89" i="34"/>
  <c r="H89" i="34"/>
  <c r="F89" i="34"/>
  <c r="E89" i="34"/>
  <c r="D89" i="34"/>
  <c r="L88" i="34"/>
  <c r="K88" i="34"/>
  <c r="I88" i="34"/>
  <c r="H88" i="34"/>
  <c r="F88" i="34"/>
  <c r="E88" i="34"/>
  <c r="D88" i="34"/>
  <c r="L87" i="34"/>
  <c r="K87" i="34"/>
  <c r="I87" i="34"/>
  <c r="H87" i="34"/>
  <c r="F87" i="34"/>
  <c r="E87" i="34"/>
  <c r="D87" i="34"/>
  <c r="L86" i="34"/>
  <c r="K86" i="34"/>
  <c r="I86" i="34"/>
  <c r="H86" i="34"/>
  <c r="F86" i="34"/>
  <c r="E86" i="34"/>
  <c r="D86" i="34"/>
  <c r="L85" i="34"/>
  <c r="K85" i="34"/>
  <c r="I85" i="34"/>
  <c r="H85" i="34"/>
  <c r="F85" i="34"/>
  <c r="E85" i="34"/>
  <c r="D85" i="34"/>
  <c r="L84" i="34"/>
  <c r="K84" i="34"/>
  <c r="I84" i="34"/>
  <c r="H84" i="34"/>
  <c r="F84" i="34"/>
  <c r="E84" i="34"/>
  <c r="D84" i="34"/>
  <c r="L83" i="34"/>
  <c r="K83" i="34"/>
  <c r="I83" i="34"/>
  <c r="H83" i="34"/>
  <c r="F83" i="34"/>
  <c r="E83" i="34"/>
  <c r="D83" i="34"/>
  <c r="L82" i="34"/>
  <c r="K82" i="34"/>
  <c r="I82" i="34"/>
  <c r="H82" i="34"/>
  <c r="F82" i="34"/>
  <c r="E82" i="34"/>
  <c r="D82" i="34"/>
  <c r="L81" i="34"/>
  <c r="K81" i="34"/>
  <c r="I81" i="34"/>
  <c r="H81" i="34"/>
  <c r="F81" i="34"/>
  <c r="E81" i="34"/>
  <c r="D81" i="34"/>
  <c r="L80" i="34"/>
  <c r="K80" i="34"/>
  <c r="I80" i="34"/>
  <c r="H80" i="34"/>
  <c r="F80" i="34"/>
  <c r="E80" i="34"/>
  <c r="D80" i="34"/>
  <c r="L79" i="34"/>
  <c r="K79" i="34"/>
  <c r="I79" i="34"/>
  <c r="H79" i="34"/>
  <c r="F79" i="34"/>
  <c r="E79" i="34"/>
  <c r="D79" i="34"/>
  <c r="L78" i="34"/>
  <c r="K78" i="34"/>
  <c r="I78" i="34"/>
  <c r="H78" i="34"/>
  <c r="F78" i="34"/>
  <c r="E78" i="34"/>
  <c r="D78" i="34"/>
  <c r="L77" i="34"/>
  <c r="K77" i="34"/>
  <c r="I77" i="34"/>
  <c r="H77" i="34"/>
  <c r="F77" i="34"/>
  <c r="E77" i="34"/>
  <c r="D77" i="34"/>
  <c r="L76" i="34"/>
  <c r="K76" i="34"/>
  <c r="I76" i="34"/>
  <c r="H76" i="34"/>
  <c r="F76" i="34"/>
  <c r="E76" i="34"/>
  <c r="D76" i="34"/>
  <c r="L75" i="34"/>
  <c r="K75" i="34"/>
  <c r="I75" i="34"/>
  <c r="H75" i="34"/>
  <c r="F75" i="34"/>
  <c r="E75" i="34"/>
  <c r="D75" i="34"/>
  <c r="L74" i="34"/>
  <c r="K74" i="34"/>
  <c r="I74" i="34"/>
  <c r="H74" i="34"/>
  <c r="F74" i="34"/>
  <c r="E74" i="34"/>
  <c r="D74" i="34"/>
  <c r="L73" i="34"/>
  <c r="K73" i="34"/>
  <c r="I73" i="34"/>
  <c r="H73" i="34"/>
  <c r="F73" i="34"/>
  <c r="E73" i="34"/>
  <c r="D73" i="34"/>
  <c r="L72" i="34"/>
  <c r="K72" i="34"/>
  <c r="I72" i="34"/>
  <c r="H72" i="34"/>
  <c r="F72" i="34"/>
  <c r="E72" i="34"/>
  <c r="D72" i="34"/>
  <c r="L71" i="34"/>
  <c r="K71" i="34"/>
  <c r="I71" i="34"/>
  <c r="H71" i="34"/>
  <c r="F71" i="34"/>
  <c r="E71" i="34"/>
  <c r="D71" i="34"/>
  <c r="L70" i="34"/>
  <c r="K70" i="34"/>
  <c r="I70" i="34"/>
  <c r="H70" i="34"/>
  <c r="F70" i="34"/>
  <c r="E70" i="34"/>
  <c r="D70" i="34"/>
  <c r="L69" i="34"/>
  <c r="K69" i="34"/>
  <c r="I69" i="34"/>
  <c r="H69" i="34"/>
  <c r="F69" i="34"/>
  <c r="E69" i="34"/>
  <c r="D69" i="34"/>
  <c r="L68" i="34"/>
  <c r="K68" i="34"/>
  <c r="I68" i="34"/>
  <c r="H68" i="34"/>
  <c r="F68" i="34"/>
  <c r="E68" i="34"/>
  <c r="D68" i="34"/>
  <c r="L67" i="34"/>
  <c r="K67" i="34"/>
  <c r="I67" i="34"/>
  <c r="H67" i="34"/>
  <c r="F67" i="34"/>
  <c r="E67" i="34"/>
  <c r="D67" i="34"/>
  <c r="L66" i="34"/>
  <c r="K66" i="34"/>
  <c r="I66" i="34"/>
  <c r="H66" i="34"/>
  <c r="F66" i="34"/>
  <c r="E66" i="34"/>
  <c r="D66" i="34"/>
  <c r="L65" i="34"/>
  <c r="K65" i="34"/>
  <c r="I65" i="34"/>
  <c r="H65" i="34"/>
  <c r="F65" i="34"/>
  <c r="E65" i="34"/>
  <c r="D65" i="34"/>
  <c r="L64" i="34"/>
  <c r="K64" i="34"/>
  <c r="I64" i="34"/>
  <c r="H64" i="34"/>
  <c r="F64" i="34"/>
  <c r="E64" i="34"/>
  <c r="D64" i="34"/>
  <c r="L63" i="34"/>
  <c r="K63" i="34"/>
  <c r="I63" i="34"/>
  <c r="H63" i="34"/>
  <c r="F63" i="34"/>
  <c r="E63" i="34"/>
  <c r="D63" i="34"/>
  <c r="L62" i="34"/>
  <c r="K62" i="34"/>
  <c r="I62" i="34"/>
  <c r="H62" i="34"/>
  <c r="F62" i="34"/>
  <c r="E62" i="34"/>
  <c r="D62" i="34"/>
  <c r="L61" i="34"/>
  <c r="K61" i="34"/>
  <c r="I61" i="34"/>
  <c r="H61" i="34"/>
  <c r="F61" i="34"/>
  <c r="E61" i="34"/>
  <c r="D61" i="34"/>
  <c r="L60" i="34"/>
  <c r="K60" i="34"/>
  <c r="I60" i="34"/>
  <c r="H60" i="34"/>
  <c r="F60" i="34"/>
  <c r="E60" i="34"/>
  <c r="D60" i="34"/>
  <c r="L59" i="34"/>
  <c r="K59" i="34"/>
  <c r="I59" i="34"/>
  <c r="H59" i="34"/>
  <c r="F59" i="34"/>
  <c r="E59" i="34"/>
  <c r="D59" i="34"/>
  <c r="L58" i="34"/>
  <c r="K58" i="34"/>
  <c r="I58" i="34"/>
  <c r="H58" i="34"/>
  <c r="F58" i="34"/>
  <c r="E58" i="34"/>
  <c r="D58" i="34"/>
  <c r="L57" i="34"/>
  <c r="K57" i="34"/>
  <c r="I57" i="34"/>
  <c r="H57" i="34"/>
  <c r="F57" i="34"/>
  <c r="E57" i="34"/>
  <c r="D57" i="34"/>
  <c r="L56" i="34"/>
  <c r="K56" i="34"/>
  <c r="I56" i="34"/>
  <c r="H56" i="34"/>
  <c r="F56" i="34"/>
  <c r="E56" i="34"/>
  <c r="D56" i="34"/>
  <c r="L55" i="34"/>
  <c r="K55" i="34"/>
  <c r="I55" i="34"/>
  <c r="H55" i="34"/>
  <c r="F55" i="34"/>
  <c r="E55" i="34"/>
  <c r="D55" i="34"/>
  <c r="L54" i="34"/>
  <c r="K54" i="34"/>
  <c r="I54" i="34"/>
  <c r="H54" i="34"/>
  <c r="F54" i="34"/>
  <c r="E54" i="34"/>
  <c r="D54" i="34"/>
  <c r="L53" i="34"/>
  <c r="K53" i="34"/>
  <c r="I53" i="34"/>
  <c r="H53" i="34"/>
  <c r="F53" i="34"/>
  <c r="E53" i="34"/>
  <c r="D53" i="34"/>
  <c r="L52" i="34"/>
  <c r="K52" i="34"/>
  <c r="I52" i="34"/>
  <c r="H52" i="34"/>
  <c r="F52" i="34"/>
  <c r="E52" i="34"/>
  <c r="D52" i="34"/>
  <c r="L51" i="34"/>
  <c r="K51" i="34"/>
  <c r="I51" i="34"/>
  <c r="H51" i="34"/>
  <c r="F51" i="34"/>
  <c r="E51" i="34"/>
  <c r="D51" i="34"/>
  <c r="L50" i="34"/>
  <c r="K50" i="34"/>
  <c r="I50" i="34"/>
  <c r="H50" i="34"/>
  <c r="F50" i="34"/>
  <c r="E50" i="34"/>
  <c r="D50" i="34"/>
  <c r="L49" i="34"/>
  <c r="K49" i="34"/>
  <c r="I49" i="34"/>
  <c r="H49" i="34"/>
  <c r="F49" i="34"/>
  <c r="E49" i="34"/>
  <c r="D49" i="34"/>
  <c r="L48" i="34"/>
  <c r="K48" i="34"/>
  <c r="I48" i="34"/>
  <c r="H48" i="34"/>
  <c r="F48" i="34"/>
  <c r="E48" i="34"/>
  <c r="D48" i="34"/>
  <c r="L47" i="34"/>
  <c r="K47" i="34"/>
  <c r="I47" i="34"/>
  <c r="H47" i="34"/>
  <c r="F47" i="34"/>
  <c r="E47" i="34"/>
  <c r="D47" i="34"/>
  <c r="L46" i="34"/>
  <c r="K46" i="34"/>
  <c r="I46" i="34"/>
  <c r="H46" i="34"/>
  <c r="F46" i="34"/>
  <c r="E46" i="34"/>
  <c r="D46" i="34"/>
  <c r="L45" i="34"/>
  <c r="K45" i="34"/>
  <c r="I45" i="34"/>
  <c r="H45" i="34"/>
  <c r="F45" i="34"/>
  <c r="E45" i="34"/>
  <c r="D45" i="34"/>
  <c r="L44" i="34"/>
  <c r="K44" i="34"/>
  <c r="I44" i="34"/>
  <c r="H44" i="34"/>
  <c r="F44" i="34"/>
  <c r="E44" i="34"/>
  <c r="D44" i="34"/>
  <c r="L43" i="34"/>
  <c r="K43" i="34"/>
  <c r="I43" i="34"/>
  <c r="H43" i="34"/>
  <c r="F43" i="34"/>
  <c r="E43" i="34"/>
  <c r="D43" i="34"/>
  <c r="L42" i="34"/>
  <c r="K42" i="34"/>
  <c r="I42" i="34"/>
  <c r="H42" i="34"/>
  <c r="F42" i="34"/>
  <c r="E42" i="34"/>
  <c r="D42" i="34"/>
  <c r="L41" i="34"/>
  <c r="K41" i="34"/>
  <c r="I41" i="34"/>
  <c r="H41" i="34"/>
  <c r="F41" i="34"/>
  <c r="E41" i="34"/>
  <c r="D41" i="34"/>
  <c r="L40" i="34"/>
  <c r="K40" i="34"/>
  <c r="I40" i="34"/>
  <c r="H40" i="34"/>
  <c r="F40" i="34"/>
  <c r="E40" i="34"/>
  <c r="D40" i="34"/>
  <c r="L39" i="34"/>
  <c r="K39" i="34"/>
  <c r="I39" i="34"/>
  <c r="H39" i="34"/>
  <c r="F39" i="34"/>
  <c r="E39" i="34"/>
  <c r="D39" i="34"/>
  <c r="L38" i="34"/>
  <c r="K38" i="34"/>
  <c r="I38" i="34"/>
  <c r="H38" i="34"/>
  <c r="F38" i="34"/>
  <c r="E38" i="34"/>
  <c r="D38" i="34"/>
  <c r="L37" i="34"/>
  <c r="K37" i="34"/>
  <c r="I37" i="34"/>
  <c r="H37" i="34"/>
  <c r="F37" i="34"/>
  <c r="E37" i="34"/>
  <c r="D37" i="34"/>
  <c r="L36" i="34"/>
  <c r="K36" i="34"/>
  <c r="I36" i="34"/>
  <c r="H36" i="34"/>
  <c r="F36" i="34"/>
  <c r="E36" i="34"/>
  <c r="D36" i="34"/>
  <c r="L35" i="34"/>
  <c r="K35" i="34"/>
  <c r="I35" i="34"/>
  <c r="H35" i="34"/>
  <c r="F35" i="34"/>
  <c r="E35" i="34"/>
  <c r="D35" i="34"/>
  <c r="L34" i="34"/>
  <c r="K34" i="34"/>
  <c r="I34" i="34"/>
  <c r="H34" i="34"/>
  <c r="F34" i="34"/>
  <c r="E34" i="34"/>
  <c r="D34" i="34"/>
  <c r="L33" i="34"/>
  <c r="K33" i="34"/>
  <c r="I33" i="34"/>
  <c r="H33" i="34"/>
  <c r="F33" i="34"/>
  <c r="E33" i="34"/>
  <c r="D33" i="34"/>
  <c r="L32" i="34"/>
  <c r="K32" i="34"/>
  <c r="I32" i="34"/>
  <c r="H32" i="34"/>
  <c r="F32" i="34"/>
  <c r="E32" i="34"/>
  <c r="D32" i="34"/>
  <c r="L31" i="34"/>
  <c r="K31" i="34"/>
  <c r="I31" i="34"/>
  <c r="H31" i="34"/>
  <c r="F31" i="34"/>
  <c r="E31" i="34"/>
  <c r="D31" i="34"/>
  <c r="L30" i="34"/>
  <c r="K30" i="34"/>
  <c r="I30" i="34"/>
  <c r="H30" i="34"/>
  <c r="F30" i="34"/>
  <c r="E30" i="34"/>
  <c r="D30" i="34"/>
  <c r="L29" i="34"/>
  <c r="K29" i="34"/>
  <c r="I29" i="34"/>
  <c r="H29" i="34"/>
  <c r="F29" i="34"/>
  <c r="E29" i="34"/>
  <c r="D29" i="34"/>
  <c r="L28" i="34"/>
  <c r="K28" i="34"/>
  <c r="I28" i="34"/>
  <c r="H28" i="34"/>
  <c r="F28" i="34"/>
  <c r="E28" i="34"/>
  <c r="D28" i="34"/>
  <c r="L27" i="34"/>
  <c r="K27" i="34"/>
  <c r="I27" i="34"/>
  <c r="H27" i="34"/>
  <c r="F27" i="34"/>
  <c r="E27" i="34"/>
  <c r="D27" i="34"/>
  <c r="L26" i="34"/>
  <c r="K26" i="34"/>
  <c r="I26" i="34"/>
  <c r="H26" i="34"/>
  <c r="F26" i="34"/>
  <c r="E26" i="34"/>
  <c r="D26" i="34"/>
  <c r="L25" i="34"/>
  <c r="K25" i="34"/>
  <c r="I25" i="34"/>
  <c r="H25" i="34"/>
  <c r="F25" i="34"/>
  <c r="E25" i="34"/>
  <c r="D25" i="34"/>
  <c r="L24" i="34"/>
  <c r="K24" i="34"/>
  <c r="I24" i="34"/>
  <c r="H24" i="34"/>
  <c r="F24" i="34"/>
  <c r="E24" i="34"/>
  <c r="D24" i="34"/>
  <c r="L23" i="34"/>
  <c r="K23" i="34"/>
  <c r="I23" i="34"/>
  <c r="H23" i="34"/>
  <c r="F23" i="34"/>
  <c r="E23" i="34"/>
  <c r="D23" i="34"/>
  <c r="L22" i="34"/>
  <c r="K22" i="34"/>
  <c r="I22" i="34"/>
  <c r="H22" i="34"/>
  <c r="F22" i="34"/>
  <c r="E22" i="34"/>
  <c r="D22" i="34"/>
  <c r="L21" i="34"/>
  <c r="K21" i="34"/>
  <c r="I21" i="34"/>
  <c r="H21" i="34"/>
  <c r="F21" i="34"/>
  <c r="E21" i="34"/>
  <c r="D21" i="34"/>
  <c r="L20" i="34"/>
  <c r="K20" i="34"/>
  <c r="I20" i="34"/>
  <c r="H20" i="34"/>
  <c r="F20" i="34"/>
  <c r="E20" i="34"/>
  <c r="D20" i="34"/>
  <c r="L19" i="34"/>
  <c r="K19" i="34"/>
  <c r="I19" i="34"/>
  <c r="H19" i="34"/>
  <c r="F19" i="34"/>
  <c r="E19" i="34"/>
  <c r="D19" i="34"/>
  <c r="L18" i="34"/>
  <c r="K18" i="34"/>
  <c r="I18" i="34"/>
  <c r="H18" i="34"/>
  <c r="F18" i="34"/>
  <c r="E18" i="34"/>
  <c r="D18" i="34"/>
  <c r="L17" i="34"/>
  <c r="K17" i="34"/>
  <c r="I17" i="34"/>
  <c r="H17" i="34"/>
  <c r="F17" i="34"/>
  <c r="E17" i="34"/>
  <c r="D17" i="34"/>
  <c r="L16" i="34"/>
  <c r="K16" i="34"/>
  <c r="I16" i="34"/>
  <c r="H16" i="34"/>
  <c r="F16" i="34"/>
  <c r="E16" i="34"/>
  <c r="D16" i="34"/>
  <c r="L15" i="34"/>
  <c r="K15" i="34"/>
  <c r="I15" i="34"/>
  <c r="H15" i="34"/>
  <c r="F15" i="34"/>
  <c r="E15" i="34"/>
  <c r="D15" i="34"/>
  <c r="L14" i="34"/>
  <c r="K14" i="34"/>
  <c r="I14" i="34"/>
  <c r="H14" i="34"/>
  <c r="F14" i="34"/>
  <c r="E14" i="34"/>
  <c r="D14" i="34"/>
  <c r="K12" i="34"/>
  <c r="H12" i="34"/>
  <c r="E12" i="34"/>
  <c r="Y10" i="34"/>
  <c r="X10" i="34"/>
  <c r="W10" i="34"/>
  <c r="V10" i="34"/>
  <c r="U10" i="34"/>
  <c r="T10" i="34"/>
  <c r="I9" i="34"/>
  <c r="D9" i="34"/>
  <c r="I8" i="34"/>
  <c r="D8" i="34"/>
  <c r="V7" i="34"/>
  <c r="I7" i="34"/>
  <c r="V6" i="34"/>
  <c r="I6" i="34"/>
  <c r="V5" i="34"/>
  <c r="V4" i="34"/>
  <c r="K115" i="33"/>
  <c r="L115" i="34" s="1"/>
  <c r="H115" i="33"/>
  <c r="I115" i="34" s="1"/>
  <c r="E115" i="33"/>
  <c r="F115" i="34" s="1"/>
  <c r="K114" i="33"/>
  <c r="L114" i="34" s="1"/>
  <c r="AM113" i="33"/>
  <c r="AL113" i="33"/>
  <c r="AK113" i="33"/>
  <c r="AJ113" i="33"/>
  <c r="AI113" i="33"/>
  <c r="AH113" i="33"/>
  <c r="AG113" i="33"/>
  <c r="AE113" i="33"/>
  <c r="AD113" i="33"/>
  <c r="AC113" i="33"/>
  <c r="AA113" i="33"/>
  <c r="Z113" i="33"/>
  <c r="AB113" i="33" s="1"/>
  <c r="Y113" i="33"/>
  <c r="W113" i="33"/>
  <c r="V113" i="33"/>
  <c r="X113" i="33" s="1"/>
  <c r="U113" i="33"/>
  <c r="S113" i="33"/>
  <c r="R113" i="33"/>
  <c r="T113" i="33" s="1"/>
  <c r="Q113" i="33"/>
  <c r="M113" i="33"/>
  <c r="N113" i="34" s="1"/>
  <c r="L113" i="33"/>
  <c r="M113" i="34" s="1"/>
  <c r="AM112" i="33"/>
  <c r="AL112" i="33"/>
  <c r="AK112" i="33"/>
  <c r="AJ112" i="33"/>
  <c r="AI112" i="33"/>
  <c r="AH112" i="33"/>
  <c r="AG112" i="33"/>
  <c r="AE112" i="33"/>
  <c r="AD112" i="33"/>
  <c r="AC112" i="33"/>
  <c r="AA112" i="33"/>
  <c r="Z112" i="33"/>
  <c r="AB112" i="33" s="1"/>
  <c r="Y112" i="33"/>
  <c r="W112" i="33"/>
  <c r="V112" i="33"/>
  <c r="X112" i="33" s="1"/>
  <c r="U112" i="33"/>
  <c r="S112" i="33"/>
  <c r="R112" i="33"/>
  <c r="T112" i="33" s="1"/>
  <c r="Q112" i="33"/>
  <c r="M112" i="33"/>
  <c r="N112" i="34" s="1"/>
  <c r="L112" i="33"/>
  <c r="M112" i="34" s="1"/>
  <c r="AT111" i="33"/>
  <c r="AM111" i="33"/>
  <c r="AL111" i="33"/>
  <c r="AK111" i="33"/>
  <c r="AJ111" i="33"/>
  <c r="AI111" i="33"/>
  <c r="AH111" i="33"/>
  <c r="AG111" i="33"/>
  <c r="AE111" i="33"/>
  <c r="AD111" i="33"/>
  <c r="AC111" i="33"/>
  <c r="AA111" i="33"/>
  <c r="Z111" i="33"/>
  <c r="AB111" i="33" s="1"/>
  <c r="Y111" i="33"/>
  <c r="W111" i="33"/>
  <c r="V111" i="33"/>
  <c r="X111" i="33" s="1"/>
  <c r="U111" i="33"/>
  <c r="S111" i="33"/>
  <c r="R111" i="33"/>
  <c r="T111" i="33" s="1"/>
  <c r="Q111" i="33"/>
  <c r="AV111" i="33" s="1"/>
  <c r="M111" i="33"/>
  <c r="N111" i="34" s="1"/>
  <c r="L111" i="33"/>
  <c r="M111" i="34" s="1"/>
  <c r="AM110" i="33"/>
  <c r="AL110" i="33"/>
  <c r="AK110" i="33"/>
  <c r="AJ110" i="33"/>
  <c r="AI110" i="33"/>
  <c r="AH110" i="33"/>
  <c r="AG110" i="33"/>
  <c r="AE110" i="33"/>
  <c r="AD110" i="33"/>
  <c r="AC110" i="33"/>
  <c r="AA110" i="33"/>
  <c r="Z110" i="33"/>
  <c r="AB110" i="33" s="1"/>
  <c r="Y110" i="33"/>
  <c r="W110" i="33"/>
  <c r="V110" i="33"/>
  <c r="X110" i="33" s="1"/>
  <c r="U110" i="33"/>
  <c r="S110" i="33"/>
  <c r="R110" i="33"/>
  <c r="T110" i="33" s="1"/>
  <c r="Q110" i="33"/>
  <c r="M110" i="33"/>
  <c r="N110" i="34" s="1"/>
  <c r="L110" i="33"/>
  <c r="M110" i="34" s="1"/>
  <c r="AM109" i="33"/>
  <c r="AL109" i="33"/>
  <c r="AK109" i="33"/>
  <c r="AJ109" i="33"/>
  <c r="AI109" i="33"/>
  <c r="AH109" i="33"/>
  <c r="AG109" i="33"/>
  <c r="AE109" i="33"/>
  <c r="AD109" i="33"/>
  <c r="AC109" i="33"/>
  <c r="AA109" i="33"/>
  <c r="Z109" i="33"/>
  <c r="AB109" i="33" s="1"/>
  <c r="Y109" i="33"/>
  <c r="W109" i="33"/>
  <c r="V109" i="33"/>
  <c r="X109" i="33" s="1"/>
  <c r="U109" i="33"/>
  <c r="S109" i="33"/>
  <c r="R109" i="33"/>
  <c r="T109" i="33" s="1"/>
  <c r="Q109" i="33"/>
  <c r="M109" i="33"/>
  <c r="N109" i="34" s="1"/>
  <c r="L109" i="33"/>
  <c r="M109" i="34" s="1"/>
  <c r="AU108" i="33"/>
  <c r="AM108" i="33"/>
  <c r="AL108" i="33"/>
  <c r="AK108" i="33"/>
  <c r="AJ108" i="33"/>
  <c r="AI108" i="33"/>
  <c r="AH108" i="33"/>
  <c r="AG108" i="33"/>
  <c r="AE108" i="33"/>
  <c r="AD108" i="33"/>
  <c r="AC108" i="33"/>
  <c r="AA108" i="33"/>
  <c r="Z108" i="33"/>
  <c r="AB108" i="33" s="1"/>
  <c r="Y108" i="33"/>
  <c r="W108" i="33"/>
  <c r="V108" i="33"/>
  <c r="X108" i="33" s="1"/>
  <c r="U108" i="33"/>
  <c r="S108" i="33"/>
  <c r="R108" i="33"/>
  <c r="T108" i="33" s="1"/>
  <c r="Q108" i="33"/>
  <c r="AT108" i="33" s="1"/>
  <c r="M108" i="33"/>
  <c r="N108" i="34" s="1"/>
  <c r="L108" i="33"/>
  <c r="M108" i="34" s="1"/>
  <c r="AM107" i="33"/>
  <c r="AL107" i="33"/>
  <c r="AK107" i="33"/>
  <c r="AJ107" i="33"/>
  <c r="AI107" i="33"/>
  <c r="AH107" i="33"/>
  <c r="AG107" i="33"/>
  <c r="AE107" i="33"/>
  <c r="AD107" i="33"/>
  <c r="AC107" i="33"/>
  <c r="AA107" i="33"/>
  <c r="Z107" i="33"/>
  <c r="AB107" i="33" s="1"/>
  <c r="Y107" i="33"/>
  <c r="W107" i="33"/>
  <c r="V107" i="33"/>
  <c r="X107" i="33" s="1"/>
  <c r="U107" i="33"/>
  <c r="S107" i="33"/>
  <c r="R107" i="33"/>
  <c r="T107" i="33" s="1"/>
  <c r="Q107" i="33"/>
  <c r="M107" i="33"/>
  <c r="N107" i="34" s="1"/>
  <c r="L107" i="33"/>
  <c r="M107" i="34" s="1"/>
  <c r="AO106" i="33"/>
  <c r="AM106" i="33"/>
  <c r="AL106" i="33"/>
  <c r="AK106" i="33"/>
  <c r="AJ106" i="33"/>
  <c r="AI106" i="33"/>
  <c r="AH106" i="33"/>
  <c r="AG106" i="33"/>
  <c r="AE106" i="33"/>
  <c r="AD106" i="33"/>
  <c r="AC106" i="33"/>
  <c r="AA106" i="33"/>
  <c r="Z106" i="33"/>
  <c r="AB106" i="33" s="1"/>
  <c r="Y106" i="33"/>
  <c r="W106" i="33"/>
  <c r="V106" i="33"/>
  <c r="X106" i="33" s="1"/>
  <c r="U106" i="33"/>
  <c r="S106" i="33"/>
  <c r="R106" i="33"/>
  <c r="T106" i="33" s="1"/>
  <c r="Q106" i="33"/>
  <c r="AN106" i="33" s="1"/>
  <c r="M106" i="33"/>
  <c r="N106" i="34" s="1"/>
  <c r="L106" i="33"/>
  <c r="M106" i="34" s="1"/>
  <c r="AM105" i="33"/>
  <c r="AL105" i="33"/>
  <c r="AK105" i="33"/>
  <c r="AJ105" i="33"/>
  <c r="AI105" i="33"/>
  <c r="AH105" i="33"/>
  <c r="AG105" i="33"/>
  <c r="AE105" i="33"/>
  <c r="AD105" i="33"/>
  <c r="AC105" i="33"/>
  <c r="AA105" i="33"/>
  <c r="Z105" i="33"/>
  <c r="AB105" i="33" s="1"/>
  <c r="Y105" i="33"/>
  <c r="X105" i="33"/>
  <c r="W105" i="33"/>
  <c r="V105" i="33"/>
  <c r="U105" i="33"/>
  <c r="S105" i="33"/>
  <c r="R105" i="33"/>
  <c r="T105" i="33" s="1"/>
  <c r="Q105" i="33"/>
  <c r="AT105" i="33" s="1"/>
  <c r="M105" i="33"/>
  <c r="N105" i="34" s="1"/>
  <c r="L105" i="33"/>
  <c r="M105" i="34" s="1"/>
  <c r="AM104" i="33"/>
  <c r="AL104" i="33"/>
  <c r="AK104" i="33"/>
  <c r="AJ104" i="33"/>
  <c r="AI104" i="33"/>
  <c r="AH104" i="33"/>
  <c r="AG104" i="33"/>
  <c r="AE104" i="33"/>
  <c r="AD104" i="33"/>
  <c r="AC104" i="33"/>
  <c r="AB104" i="33"/>
  <c r="AA104" i="33"/>
  <c r="Z104" i="33"/>
  <c r="Y104" i="33"/>
  <c r="W104" i="33"/>
  <c r="V104" i="33"/>
  <c r="X104" i="33" s="1"/>
  <c r="U104" i="33"/>
  <c r="T104" i="33"/>
  <c r="S104" i="33"/>
  <c r="R104" i="33"/>
  <c r="Q104" i="33"/>
  <c r="AS104" i="33" s="1"/>
  <c r="M104" i="33"/>
  <c r="N104" i="34" s="1"/>
  <c r="L104" i="33"/>
  <c r="M104" i="34" s="1"/>
  <c r="AT103" i="33"/>
  <c r="AM103" i="33"/>
  <c r="AL103" i="33"/>
  <c r="AK103" i="33"/>
  <c r="AJ103" i="33"/>
  <c r="AI103" i="33"/>
  <c r="AH103" i="33"/>
  <c r="AG103" i="33"/>
  <c r="AE103" i="33"/>
  <c r="AD103" i="33"/>
  <c r="AC103" i="33"/>
  <c r="AA103" i="33"/>
  <c r="Z103" i="33"/>
  <c r="AB103" i="33" s="1"/>
  <c r="Y103" i="33"/>
  <c r="W103" i="33"/>
  <c r="V103" i="33"/>
  <c r="X103" i="33" s="1"/>
  <c r="U103" i="33"/>
  <c r="S103" i="33"/>
  <c r="R103" i="33"/>
  <c r="T103" i="33" s="1"/>
  <c r="Q103" i="33"/>
  <c r="AN103" i="33" s="1"/>
  <c r="M103" i="33"/>
  <c r="N103" i="34" s="1"/>
  <c r="L103" i="33"/>
  <c r="M103" i="34" s="1"/>
  <c r="AM102" i="33"/>
  <c r="AL102" i="33"/>
  <c r="AK102" i="33"/>
  <c r="AJ102" i="33"/>
  <c r="AI102" i="33"/>
  <c r="AH102" i="33"/>
  <c r="AG102" i="33"/>
  <c r="AE102" i="33"/>
  <c r="AD102" i="33"/>
  <c r="AC102" i="33"/>
  <c r="AA102" i="33"/>
  <c r="Z102" i="33"/>
  <c r="AB102" i="33" s="1"/>
  <c r="Y102" i="33"/>
  <c r="W102" i="33"/>
  <c r="V102" i="33"/>
  <c r="X102" i="33" s="1"/>
  <c r="U102" i="33"/>
  <c r="S102" i="33"/>
  <c r="R102" i="33"/>
  <c r="T102" i="33" s="1"/>
  <c r="Q102" i="33"/>
  <c r="M102" i="33"/>
  <c r="N102" i="34" s="1"/>
  <c r="L102" i="33"/>
  <c r="M102" i="34" s="1"/>
  <c r="AV101" i="33"/>
  <c r="AM101" i="33"/>
  <c r="AL101" i="33"/>
  <c r="AK101" i="33"/>
  <c r="AJ101" i="33"/>
  <c r="AI101" i="33"/>
  <c r="AH101" i="33"/>
  <c r="AG101" i="33"/>
  <c r="AE101" i="33"/>
  <c r="AD101" i="33"/>
  <c r="AC101" i="33"/>
  <c r="AA101" i="33"/>
  <c r="Z101" i="33"/>
  <c r="AB101" i="33" s="1"/>
  <c r="Y101" i="33"/>
  <c r="W101" i="33"/>
  <c r="V101" i="33"/>
  <c r="X101" i="33" s="1"/>
  <c r="U101" i="33"/>
  <c r="S101" i="33"/>
  <c r="R101" i="33"/>
  <c r="T101" i="33" s="1"/>
  <c r="Q101" i="33"/>
  <c r="AT101" i="33" s="1"/>
  <c r="M101" i="33"/>
  <c r="N101" i="34" s="1"/>
  <c r="L101" i="33"/>
  <c r="M101" i="34" s="1"/>
  <c r="AM100" i="33"/>
  <c r="AL100" i="33"/>
  <c r="AK100" i="33"/>
  <c r="AJ100" i="33"/>
  <c r="AI100" i="33"/>
  <c r="AH100" i="33"/>
  <c r="AG100" i="33"/>
  <c r="AE100" i="33"/>
  <c r="AD100" i="33"/>
  <c r="AC100" i="33"/>
  <c r="AA100" i="33"/>
  <c r="Z100" i="33"/>
  <c r="AB100" i="33" s="1"/>
  <c r="Y100" i="33"/>
  <c r="W100" i="33"/>
  <c r="V100" i="33"/>
  <c r="X100" i="33" s="1"/>
  <c r="U100" i="33"/>
  <c r="S100" i="33"/>
  <c r="R100" i="33"/>
  <c r="T100" i="33" s="1"/>
  <c r="Q100" i="33"/>
  <c r="M100" i="33"/>
  <c r="N100" i="34" s="1"/>
  <c r="L100" i="33"/>
  <c r="M100" i="34" s="1"/>
  <c r="AM99" i="33"/>
  <c r="AL99" i="33"/>
  <c r="AK99" i="33"/>
  <c r="AJ99" i="33"/>
  <c r="AI99" i="33"/>
  <c r="AH99" i="33"/>
  <c r="AG99" i="33"/>
  <c r="AE99" i="33"/>
  <c r="AD99" i="33"/>
  <c r="AC99" i="33"/>
  <c r="AA99" i="33"/>
  <c r="Z99" i="33"/>
  <c r="AB99" i="33" s="1"/>
  <c r="Y99" i="33"/>
  <c r="W99" i="33"/>
  <c r="V99" i="33"/>
  <c r="X99" i="33" s="1"/>
  <c r="U99" i="33"/>
  <c r="S99" i="33"/>
  <c r="R99" i="33"/>
  <c r="T99" i="33" s="1"/>
  <c r="Q99" i="33"/>
  <c r="AV99" i="33" s="1"/>
  <c r="M99" i="33"/>
  <c r="N99" i="34" s="1"/>
  <c r="L99" i="33"/>
  <c r="M99" i="34" s="1"/>
  <c r="AQ98" i="33"/>
  <c r="AN98" i="33"/>
  <c r="AM98" i="33"/>
  <c r="AL98" i="33"/>
  <c r="AK98" i="33"/>
  <c r="AJ98" i="33"/>
  <c r="AI98" i="33"/>
  <c r="AH98" i="33"/>
  <c r="AG98" i="33"/>
  <c r="AE98" i="33"/>
  <c r="AD98" i="33"/>
  <c r="AC98" i="33"/>
  <c r="AA98" i="33"/>
  <c r="Z98" i="33"/>
  <c r="AB98" i="33" s="1"/>
  <c r="Y98" i="33"/>
  <c r="W98" i="33"/>
  <c r="V98" i="33"/>
  <c r="X98" i="33" s="1"/>
  <c r="U98" i="33"/>
  <c r="S98" i="33"/>
  <c r="R98" i="33"/>
  <c r="T98" i="33" s="1"/>
  <c r="Q98" i="33"/>
  <c r="AO98" i="33" s="1"/>
  <c r="M98" i="33"/>
  <c r="N98" i="34" s="1"/>
  <c r="L98" i="33"/>
  <c r="M98" i="34" s="1"/>
  <c r="AP97" i="33"/>
  <c r="AM97" i="33"/>
  <c r="AL97" i="33"/>
  <c r="AK97" i="33"/>
  <c r="AJ97" i="33"/>
  <c r="AI97" i="33"/>
  <c r="AH97" i="33"/>
  <c r="AG97" i="33"/>
  <c r="AE97" i="33"/>
  <c r="AD97" i="33"/>
  <c r="AC97" i="33"/>
  <c r="AA97" i="33"/>
  <c r="Z97" i="33"/>
  <c r="AB97" i="33" s="1"/>
  <c r="Y97" i="33"/>
  <c r="W97" i="33"/>
  <c r="V97" i="33"/>
  <c r="X97" i="33" s="1"/>
  <c r="U97" i="33"/>
  <c r="S97" i="33"/>
  <c r="R97" i="33"/>
  <c r="T97" i="33" s="1"/>
  <c r="Q97" i="33"/>
  <c r="AV97" i="33" s="1"/>
  <c r="M97" i="33"/>
  <c r="N97" i="34" s="1"/>
  <c r="L97" i="33"/>
  <c r="M97" i="34" s="1"/>
  <c r="AQ96" i="33"/>
  <c r="AO96" i="33"/>
  <c r="AM96" i="33"/>
  <c r="AL96" i="33"/>
  <c r="AK96" i="33"/>
  <c r="AJ96" i="33"/>
  <c r="AI96" i="33"/>
  <c r="AH96" i="33"/>
  <c r="AG96" i="33"/>
  <c r="AE96" i="33"/>
  <c r="AD96" i="33"/>
  <c r="AC96" i="33"/>
  <c r="AB96" i="33"/>
  <c r="AA96" i="33"/>
  <c r="Z96" i="33"/>
  <c r="Y96" i="33"/>
  <c r="W96" i="33"/>
  <c r="V96" i="33"/>
  <c r="X96" i="33" s="1"/>
  <c r="U96" i="33"/>
  <c r="T96" i="33"/>
  <c r="S96" i="33"/>
  <c r="R96" i="33"/>
  <c r="Q96" i="33"/>
  <c r="AT96" i="33" s="1"/>
  <c r="M96" i="33"/>
  <c r="N96" i="34" s="1"/>
  <c r="L96" i="33"/>
  <c r="M96" i="34" s="1"/>
  <c r="AM95" i="33"/>
  <c r="AL95" i="33"/>
  <c r="AK95" i="33"/>
  <c r="AJ95" i="33"/>
  <c r="AI95" i="33"/>
  <c r="AH95" i="33"/>
  <c r="AG95" i="33"/>
  <c r="AE95" i="33"/>
  <c r="AD95" i="33"/>
  <c r="AC95" i="33"/>
  <c r="AA95" i="33"/>
  <c r="Z95" i="33"/>
  <c r="AB95" i="33" s="1"/>
  <c r="Y95" i="33"/>
  <c r="W95" i="33"/>
  <c r="V95" i="33"/>
  <c r="X95" i="33" s="1"/>
  <c r="U95" i="33"/>
  <c r="S95" i="33"/>
  <c r="R95" i="33"/>
  <c r="T95" i="33" s="1"/>
  <c r="Q95" i="33"/>
  <c r="M95" i="33"/>
  <c r="N95" i="34" s="1"/>
  <c r="L95" i="33"/>
  <c r="M95" i="34" s="1"/>
  <c r="AS94" i="33"/>
  <c r="AM94" i="33"/>
  <c r="AL94" i="33"/>
  <c r="AK94" i="33"/>
  <c r="AJ94" i="33"/>
  <c r="AI94" i="33"/>
  <c r="AH94" i="33"/>
  <c r="AG94" i="33"/>
  <c r="AE94" i="33"/>
  <c r="AD94" i="33"/>
  <c r="AC94" i="33"/>
  <c r="AA94" i="33"/>
  <c r="Z94" i="33"/>
  <c r="AB94" i="33" s="1"/>
  <c r="Y94" i="33"/>
  <c r="W94" i="33"/>
  <c r="V94" i="33"/>
  <c r="X94" i="33" s="1"/>
  <c r="U94" i="33"/>
  <c r="S94" i="33"/>
  <c r="R94" i="33"/>
  <c r="T94" i="33" s="1"/>
  <c r="Q94" i="33"/>
  <c r="AN94" i="33" s="1"/>
  <c r="M94" i="33"/>
  <c r="N94" i="34" s="1"/>
  <c r="L94" i="33"/>
  <c r="M94" i="34" s="1"/>
  <c r="AM93" i="33"/>
  <c r="AL93" i="33"/>
  <c r="AK93" i="33"/>
  <c r="AJ93" i="33"/>
  <c r="AI93" i="33"/>
  <c r="AH93" i="33"/>
  <c r="AG93" i="33"/>
  <c r="AE93" i="33"/>
  <c r="AD93" i="33"/>
  <c r="AC93" i="33"/>
  <c r="AA93" i="33"/>
  <c r="Z93" i="33"/>
  <c r="AB93" i="33" s="1"/>
  <c r="Y93" i="33"/>
  <c r="W93" i="33"/>
  <c r="V93" i="33"/>
  <c r="X93" i="33" s="1"/>
  <c r="U93" i="33"/>
  <c r="S93" i="33"/>
  <c r="R93" i="33"/>
  <c r="T93" i="33" s="1"/>
  <c r="Q93" i="33"/>
  <c r="AV93" i="33" s="1"/>
  <c r="M93" i="33"/>
  <c r="N93" i="34" s="1"/>
  <c r="L93" i="33"/>
  <c r="M93" i="34" s="1"/>
  <c r="AM92" i="33"/>
  <c r="AL92" i="33"/>
  <c r="AK92" i="33"/>
  <c r="AJ92" i="33"/>
  <c r="AI92" i="33"/>
  <c r="AH92" i="33"/>
  <c r="AG92" i="33"/>
  <c r="AE92" i="33"/>
  <c r="AD92" i="33"/>
  <c r="AC92" i="33"/>
  <c r="AA92" i="33"/>
  <c r="Z92" i="33"/>
  <c r="AB92" i="33" s="1"/>
  <c r="Y92" i="33"/>
  <c r="W92" i="33"/>
  <c r="V92" i="33"/>
  <c r="X92" i="33" s="1"/>
  <c r="U92" i="33"/>
  <c r="S92" i="33"/>
  <c r="R92" i="33"/>
  <c r="T92" i="33" s="1"/>
  <c r="Q92" i="33"/>
  <c r="AU92" i="33" s="1"/>
  <c r="M92" i="33"/>
  <c r="N92" i="34" s="1"/>
  <c r="L92" i="33"/>
  <c r="M92" i="34" s="1"/>
  <c r="AM91" i="33"/>
  <c r="AL91" i="33"/>
  <c r="AK91" i="33"/>
  <c r="AJ91" i="33"/>
  <c r="AI91" i="33"/>
  <c r="AH91" i="33"/>
  <c r="AG91" i="33"/>
  <c r="AE91" i="33"/>
  <c r="AD91" i="33"/>
  <c r="AC91" i="33"/>
  <c r="AA91" i="33"/>
  <c r="Z91" i="33"/>
  <c r="AB91" i="33" s="1"/>
  <c r="Y91" i="33"/>
  <c r="W91" i="33"/>
  <c r="V91" i="33"/>
  <c r="X91" i="33" s="1"/>
  <c r="U91" i="33"/>
  <c r="S91" i="33"/>
  <c r="R91" i="33"/>
  <c r="T91" i="33" s="1"/>
  <c r="Q91" i="33"/>
  <c r="AV91" i="33" s="1"/>
  <c r="M91" i="33"/>
  <c r="N91" i="34" s="1"/>
  <c r="L91" i="33"/>
  <c r="M91" i="34" s="1"/>
  <c r="AM90" i="33"/>
  <c r="AL90" i="33"/>
  <c r="AK90" i="33"/>
  <c r="AJ90" i="33"/>
  <c r="AI90" i="33"/>
  <c r="AH90" i="33"/>
  <c r="AG90" i="33"/>
  <c r="AE90" i="33"/>
  <c r="AD90" i="33"/>
  <c r="AC90" i="33"/>
  <c r="AA90" i="33"/>
  <c r="Z90" i="33"/>
  <c r="AB90" i="33" s="1"/>
  <c r="Y90" i="33"/>
  <c r="W90" i="33"/>
  <c r="V90" i="33"/>
  <c r="X90" i="33" s="1"/>
  <c r="U90" i="33"/>
  <c r="S90" i="33"/>
  <c r="R90" i="33"/>
  <c r="T90" i="33" s="1"/>
  <c r="Q90" i="33"/>
  <c r="M90" i="33"/>
  <c r="N90" i="34" s="1"/>
  <c r="L90" i="33"/>
  <c r="M90" i="34" s="1"/>
  <c r="AM89" i="33"/>
  <c r="AL89" i="33"/>
  <c r="AK89" i="33"/>
  <c r="AJ89" i="33"/>
  <c r="AI89" i="33"/>
  <c r="AH89" i="33"/>
  <c r="AG89" i="33"/>
  <c r="AE89" i="33"/>
  <c r="AD89" i="33"/>
  <c r="AC89" i="33"/>
  <c r="AA89" i="33"/>
  <c r="Z89" i="33"/>
  <c r="AB89" i="33" s="1"/>
  <c r="Y89" i="33"/>
  <c r="W89" i="33"/>
  <c r="V89" i="33"/>
  <c r="X89" i="33" s="1"/>
  <c r="U89" i="33"/>
  <c r="S89" i="33"/>
  <c r="R89" i="33"/>
  <c r="T89" i="33" s="1"/>
  <c r="Q89" i="33"/>
  <c r="AV89" i="33" s="1"/>
  <c r="M89" i="33"/>
  <c r="N89" i="34" s="1"/>
  <c r="L89" i="33"/>
  <c r="M89" i="34" s="1"/>
  <c r="AM88" i="33"/>
  <c r="AL88" i="33"/>
  <c r="AK88" i="33"/>
  <c r="AJ88" i="33"/>
  <c r="AI88" i="33"/>
  <c r="AH88" i="33"/>
  <c r="AG88" i="33"/>
  <c r="AE88" i="33"/>
  <c r="AD88" i="33"/>
  <c r="AC88" i="33"/>
  <c r="AA88" i="33"/>
  <c r="Z88" i="33"/>
  <c r="AB88" i="33" s="1"/>
  <c r="Y88" i="33"/>
  <c r="W88" i="33"/>
  <c r="V88" i="33"/>
  <c r="X88" i="33" s="1"/>
  <c r="U88" i="33"/>
  <c r="T88" i="33"/>
  <c r="S88" i="33"/>
  <c r="R88" i="33"/>
  <c r="Q88" i="33"/>
  <c r="AT88" i="33" s="1"/>
  <c r="M88" i="33"/>
  <c r="N88" i="34" s="1"/>
  <c r="L88" i="33"/>
  <c r="M88" i="34" s="1"/>
  <c r="AT87" i="33"/>
  <c r="AM87" i="33"/>
  <c r="AL87" i="33"/>
  <c r="AK87" i="33"/>
  <c r="AJ87" i="33"/>
  <c r="AI87" i="33"/>
  <c r="AH87" i="33"/>
  <c r="AG87" i="33"/>
  <c r="AE87" i="33"/>
  <c r="AD87" i="33"/>
  <c r="AC87" i="33"/>
  <c r="AA87" i="33"/>
  <c r="Z87" i="33"/>
  <c r="AB87" i="33" s="1"/>
  <c r="Y87" i="33"/>
  <c r="W87" i="33"/>
  <c r="V87" i="33"/>
  <c r="X87" i="33" s="1"/>
  <c r="U87" i="33"/>
  <c r="S87" i="33"/>
  <c r="R87" i="33"/>
  <c r="T87" i="33" s="1"/>
  <c r="Q87" i="33"/>
  <c r="M87" i="33"/>
  <c r="N87" i="34" s="1"/>
  <c r="L87" i="33"/>
  <c r="M87" i="34" s="1"/>
  <c r="AM86" i="33"/>
  <c r="AL86" i="33"/>
  <c r="AK86" i="33"/>
  <c r="AJ86" i="33"/>
  <c r="AI86" i="33"/>
  <c r="AH86" i="33"/>
  <c r="AG86" i="33"/>
  <c r="AE86" i="33"/>
  <c r="AD86" i="33"/>
  <c r="AC86" i="33"/>
  <c r="AA86" i="33"/>
  <c r="Z86" i="33"/>
  <c r="AB86" i="33" s="1"/>
  <c r="Y86" i="33"/>
  <c r="W86" i="33"/>
  <c r="V86" i="33"/>
  <c r="X86" i="33" s="1"/>
  <c r="U86" i="33"/>
  <c r="S86" i="33"/>
  <c r="R86" i="33"/>
  <c r="T86" i="33" s="1"/>
  <c r="Q86" i="33"/>
  <c r="AT86" i="33" s="1"/>
  <c r="M86" i="33"/>
  <c r="N86" i="34" s="1"/>
  <c r="L86" i="33"/>
  <c r="M86" i="34" s="1"/>
  <c r="AV85" i="33"/>
  <c r="AP85" i="33"/>
  <c r="AM85" i="33"/>
  <c r="AL85" i="33"/>
  <c r="AK85" i="33"/>
  <c r="AJ85" i="33"/>
  <c r="AI85" i="33"/>
  <c r="AH85" i="33"/>
  <c r="AG85" i="33"/>
  <c r="AE85" i="33"/>
  <c r="AD85" i="33"/>
  <c r="AC85" i="33"/>
  <c r="AA85" i="33"/>
  <c r="Z85" i="33"/>
  <c r="AB85" i="33" s="1"/>
  <c r="Y85" i="33"/>
  <c r="W85" i="33"/>
  <c r="V85" i="33"/>
  <c r="X85" i="33" s="1"/>
  <c r="U85" i="33"/>
  <c r="S85" i="33"/>
  <c r="R85" i="33"/>
  <c r="T85" i="33" s="1"/>
  <c r="Q85" i="33"/>
  <c r="AT85" i="33" s="1"/>
  <c r="M85" i="33"/>
  <c r="N85" i="34" s="1"/>
  <c r="L85" i="33"/>
  <c r="M85" i="34" s="1"/>
  <c r="AU84" i="33"/>
  <c r="AS84" i="33"/>
  <c r="AM84" i="33"/>
  <c r="AL84" i="33"/>
  <c r="AK84" i="33"/>
  <c r="AJ84" i="33"/>
  <c r="AI84" i="33"/>
  <c r="AH84" i="33"/>
  <c r="AG84" i="33"/>
  <c r="AE84" i="33"/>
  <c r="AD84" i="33"/>
  <c r="AC84" i="33"/>
  <c r="AA84" i="33"/>
  <c r="Z84" i="33"/>
  <c r="AB84" i="33" s="1"/>
  <c r="Y84" i="33"/>
  <c r="W84" i="33"/>
  <c r="V84" i="33"/>
  <c r="X84" i="33" s="1"/>
  <c r="U84" i="33"/>
  <c r="S84" i="33"/>
  <c r="R84" i="33"/>
  <c r="T84" i="33" s="1"/>
  <c r="Q84" i="33"/>
  <c r="AT84" i="33" s="1"/>
  <c r="M84" i="33"/>
  <c r="N84" i="34" s="1"/>
  <c r="L84" i="33"/>
  <c r="M84" i="34" s="1"/>
  <c r="AV83" i="33"/>
  <c r="AM83" i="33"/>
  <c r="AL83" i="33"/>
  <c r="AK83" i="33"/>
  <c r="AJ83" i="33"/>
  <c r="AI83" i="33"/>
  <c r="AH83" i="33"/>
  <c r="AG83" i="33"/>
  <c r="AE83" i="33"/>
  <c r="AD83" i="33"/>
  <c r="AC83" i="33"/>
  <c r="AA83" i="33"/>
  <c r="Z83" i="33"/>
  <c r="AB83" i="33" s="1"/>
  <c r="Y83" i="33"/>
  <c r="W83" i="33"/>
  <c r="V83" i="33"/>
  <c r="X83" i="33" s="1"/>
  <c r="U83" i="33"/>
  <c r="S83" i="33"/>
  <c r="R83" i="33"/>
  <c r="T83" i="33" s="1"/>
  <c r="Q83" i="33"/>
  <c r="AT83" i="33" s="1"/>
  <c r="M83" i="33"/>
  <c r="N83" i="34" s="1"/>
  <c r="L83" i="33"/>
  <c r="M83" i="34" s="1"/>
  <c r="AM82" i="33"/>
  <c r="AL82" i="33"/>
  <c r="AK82" i="33"/>
  <c r="AJ82" i="33"/>
  <c r="AI82" i="33"/>
  <c r="AH82" i="33"/>
  <c r="AG82" i="33"/>
  <c r="AE82" i="33"/>
  <c r="AD82" i="33"/>
  <c r="AC82" i="33"/>
  <c r="AA82" i="33"/>
  <c r="Z82" i="33"/>
  <c r="AB82" i="33" s="1"/>
  <c r="Y82" i="33"/>
  <c r="W82" i="33"/>
  <c r="V82" i="33"/>
  <c r="X82" i="33" s="1"/>
  <c r="U82" i="33"/>
  <c r="S82" i="33"/>
  <c r="R82" i="33"/>
  <c r="T82" i="33" s="1"/>
  <c r="Q82" i="33"/>
  <c r="AO82" i="33" s="1"/>
  <c r="M82" i="33"/>
  <c r="N82" i="34" s="1"/>
  <c r="L82" i="33"/>
  <c r="M82" i="34" s="1"/>
  <c r="AM81" i="33"/>
  <c r="AL81" i="33"/>
  <c r="AK81" i="33"/>
  <c r="AJ81" i="33"/>
  <c r="AI81" i="33"/>
  <c r="AH81" i="33"/>
  <c r="AG81" i="33"/>
  <c r="AE81" i="33"/>
  <c r="AD81" i="33"/>
  <c r="AC81" i="33"/>
  <c r="AA81" i="33"/>
  <c r="Z81" i="33"/>
  <c r="AB81" i="33" s="1"/>
  <c r="Y81" i="33"/>
  <c r="W81" i="33"/>
  <c r="V81" i="33"/>
  <c r="X81" i="33" s="1"/>
  <c r="U81" i="33"/>
  <c r="S81" i="33"/>
  <c r="R81" i="33"/>
  <c r="T81" i="33" s="1"/>
  <c r="Q81" i="33"/>
  <c r="AV81" i="33" s="1"/>
  <c r="M81" i="33"/>
  <c r="N81" i="34" s="1"/>
  <c r="L81" i="33"/>
  <c r="M81" i="34" s="1"/>
  <c r="AQ80" i="33"/>
  <c r="AO80" i="33"/>
  <c r="AM80" i="33"/>
  <c r="AL80" i="33"/>
  <c r="AK80" i="33"/>
  <c r="AJ80" i="33"/>
  <c r="AI80" i="33"/>
  <c r="AH80" i="33"/>
  <c r="AG80" i="33"/>
  <c r="AE80" i="33"/>
  <c r="AD80" i="33"/>
  <c r="AC80" i="33"/>
  <c r="AB80" i="33"/>
  <c r="AA80" i="33"/>
  <c r="Z80" i="33"/>
  <c r="Y80" i="33"/>
  <c r="W80" i="33"/>
  <c r="V80" i="33"/>
  <c r="X80" i="33" s="1"/>
  <c r="U80" i="33"/>
  <c r="T80" i="33"/>
  <c r="S80" i="33"/>
  <c r="R80" i="33"/>
  <c r="Q80" i="33"/>
  <c r="AT80" i="33" s="1"/>
  <c r="M80" i="33"/>
  <c r="N80" i="34" s="1"/>
  <c r="L80" i="33"/>
  <c r="M80" i="34" s="1"/>
  <c r="AM79" i="33"/>
  <c r="AL79" i="33"/>
  <c r="AK79" i="33"/>
  <c r="AJ79" i="33"/>
  <c r="AI79" i="33"/>
  <c r="AH79" i="33"/>
  <c r="AG79" i="33"/>
  <c r="AE79" i="33"/>
  <c r="AD79" i="33"/>
  <c r="AC79" i="33"/>
  <c r="AA79" i="33"/>
  <c r="Z79" i="33"/>
  <c r="AB79" i="33" s="1"/>
  <c r="Y79" i="33"/>
  <c r="W79" i="33"/>
  <c r="V79" i="33"/>
  <c r="X79" i="33" s="1"/>
  <c r="U79" i="33"/>
  <c r="S79" i="33"/>
  <c r="R79" i="33"/>
  <c r="T79" i="33" s="1"/>
  <c r="Q79" i="33"/>
  <c r="AV79" i="33" s="1"/>
  <c r="M79" i="33"/>
  <c r="N79" i="34" s="1"/>
  <c r="L79" i="33"/>
  <c r="M79" i="34" s="1"/>
  <c r="AS78" i="33"/>
  <c r="AM78" i="33"/>
  <c r="AL78" i="33"/>
  <c r="AK78" i="33"/>
  <c r="AJ78" i="33"/>
  <c r="AI78" i="33"/>
  <c r="AH78" i="33"/>
  <c r="AG78" i="33"/>
  <c r="AE78" i="33"/>
  <c r="AD78" i="33"/>
  <c r="AC78" i="33"/>
  <c r="AA78" i="33"/>
  <c r="Z78" i="33"/>
  <c r="AB78" i="33" s="1"/>
  <c r="Y78" i="33"/>
  <c r="W78" i="33"/>
  <c r="V78" i="33"/>
  <c r="X78" i="33" s="1"/>
  <c r="U78" i="33"/>
  <c r="S78" i="33"/>
  <c r="R78" i="33"/>
  <c r="T78" i="33" s="1"/>
  <c r="Q78" i="33"/>
  <c r="M78" i="33"/>
  <c r="N78" i="34" s="1"/>
  <c r="L78" i="33"/>
  <c r="M78" i="34" s="1"/>
  <c r="AM77" i="33"/>
  <c r="AL77" i="33"/>
  <c r="AK77" i="33"/>
  <c r="AJ77" i="33"/>
  <c r="AI77" i="33"/>
  <c r="AH77" i="33"/>
  <c r="AG77" i="33"/>
  <c r="AE77" i="33"/>
  <c r="AD77" i="33"/>
  <c r="AC77" i="33"/>
  <c r="AB77" i="33"/>
  <c r="AA77" i="33"/>
  <c r="Z77" i="33"/>
  <c r="Y77" i="33"/>
  <c r="W77" i="33"/>
  <c r="V77" i="33"/>
  <c r="X77" i="33" s="1"/>
  <c r="U77" i="33"/>
  <c r="T77" i="33"/>
  <c r="S77" i="33"/>
  <c r="R77" i="33"/>
  <c r="Q77" i="33"/>
  <c r="AP77" i="33" s="1"/>
  <c r="M77" i="33"/>
  <c r="N77" i="34" s="1"/>
  <c r="L77" i="33"/>
  <c r="M77" i="34" s="1"/>
  <c r="AQ76" i="33"/>
  <c r="AM76" i="33"/>
  <c r="AL76" i="33"/>
  <c r="AK76" i="33"/>
  <c r="AJ76" i="33"/>
  <c r="AI76" i="33"/>
  <c r="AH76" i="33"/>
  <c r="AG76" i="33"/>
  <c r="AE76" i="33"/>
  <c r="AD76" i="33"/>
  <c r="AC76" i="33"/>
  <c r="AA76" i="33"/>
  <c r="Z76" i="33"/>
  <c r="AB76" i="33" s="1"/>
  <c r="Y76" i="33"/>
  <c r="W76" i="33"/>
  <c r="V76" i="33"/>
  <c r="X76" i="33" s="1"/>
  <c r="U76" i="33"/>
  <c r="S76" i="33"/>
  <c r="R76" i="33"/>
  <c r="T76" i="33" s="1"/>
  <c r="Q76" i="33"/>
  <c r="AT76" i="33" s="1"/>
  <c r="M76" i="33"/>
  <c r="N76" i="34" s="1"/>
  <c r="L76" i="33"/>
  <c r="M76" i="34" s="1"/>
  <c r="AM75" i="33"/>
  <c r="AL75" i="33"/>
  <c r="AK75" i="33"/>
  <c r="AJ75" i="33"/>
  <c r="AI75" i="33"/>
  <c r="AH75" i="33"/>
  <c r="AG75" i="33"/>
  <c r="AE75" i="33"/>
  <c r="AD75" i="33"/>
  <c r="AC75" i="33"/>
  <c r="AA75" i="33"/>
  <c r="Z75" i="33"/>
  <c r="AB75" i="33" s="1"/>
  <c r="Y75" i="33"/>
  <c r="W75" i="33"/>
  <c r="V75" i="33"/>
  <c r="X75" i="33" s="1"/>
  <c r="U75" i="33"/>
  <c r="S75" i="33"/>
  <c r="R75" i="33"/>
  <c r="T75" i="33" s="1"/>
  <c r="Q75" i="33"/>
  <c r="M75" i="33"/>
  <c r="N75" i="34" s="1"/>
  <c r="L75" i="33"/>
  <c r="M75" i="34" s="1"/>
  <c r="AM74" i="33"/>
  <c r="AL74" i="33"/>
  <c r="AK74" i="33"/>
  <c r="AJ74" i="33"/>
  <c r="AI74" i="33"/>
  <c r="AH74" i="33"/>
  <c r="AG74" i="33"/>
  <c r="AE74" i="33"/>
  <c r="AD74" i="33"/>
  <c r="AC74" i="33"/>
  <c r="AB74" i="33"/>
  <c r="AA74" i="33"/>
  <c r="Z74" i="33"/>
  <c r="Y74" i="33"/>
  <c r="W74" i="33"/>
  <c r="V74" i="33"/>
  <c r="X74" i="33" s="1"/>
  <c r="U74" i="33"/>
  <c r="S74" i="33"/>
  <c r="R74" i="33"/>
  <c r="T74" i="33" s="1"/>
  <c r="Q74" i="33"/>
  <c r="AT74" i="33" s="1"/>
  <c r="M74" i="33"/>
  <c r="N74" i="34" s="1"/>
  <c r="L74" i="33"/>
  <c r="M74" i="34" s="1"/>
  <c r="AT73" i="33"/>
  <c r="AM73" i="33"/>
  <c r="AL73" i="33"/>
  <c r="AK73" i="33"/>
  <c r="AJ73" i="33"/>
  <c r="AI73" i="33"/>
  <c r="AH73" i="33"/>
  <c r="AG73" i="33"/>
  <c r="AE73" i="33"/>
  <c r="AD73" i="33"/>
  <c r="AC73" i="33"/>
  <c r="AA73" i="33"/>
  <c r="Z73" i="33"/>
  <c r="AB73" i="33" s="1"/>
  <c r="Y73" i="33"/>
  <c r="W73" i="33"/>
  <c r="V73" i="33"/>
  <c r="X73" i="33" s="1"/>
  <c r="U73" i="33"/>
  <c r="S73" i="33"/>
  <c r="R73" i="33"/>
  <c r="T73" i="33" s="1"/>
  <c r="Q73" i="33"/>
  <c r="AV73" i="33" s="1"/>
  <c r="M73" i="33"/>
  <c r="N73" i="34" s="1"/>
  <c r="L73" i="33"/>
  <c r="M73" i="34" s="1"/>
  <c r="AO72" i="33"/>
  <c r="AM72" i="33"/>
  <c r="AL72" i="33"/>
  <c r="AK72" i="33"/>
  <c r="AJ72" i="33"/>
  <c r="AI72" i="33"/>
  <c r="AH72" i="33"/>
  <c r="AG72" i="33"/>
  <c r="AE72" i="33"/>
  <c r="AD72" i="33"/>
  <c r="AC72" i="33"/>
  <c r="AA72" i="33"/>
  <c r="Z72" i="33"/>
  <c r="AB72" i="33" s="1"/>
  <c r="Y72" i="33"/>
  <c r="W72" i="33"/>
  <c r="V72" i="33"/>
  <c r="X72" i="33" s="1"/>
  <c r="U72" i="33"/>
  <c r="S72" i="33"/>
  <c r="R72" i="33"/>
  <c r="T72" i="33" s="1"/>
  <c r="Q72" i="33"/>
  <c r="AT72" i="33" s="1"/>
  <c r="M72" i="33"/>
  <c r="N72" i="34" s="1"/>
  <c r="L72" i="33"/>
  <c r="M72" i="34" s="1"/>
  <c r="AV71" i="33"/>
  <c r="AR71" i="33"/>
  <c r="AM71" i="33"/>
  <c r="AL71" i="33"/>
  <c r="AK71" i="33"/>
  <c r="AJ71" i="33"/>
  <c r="AI71" i="33"/>
  <c r="AH71" i="33"/>
  <c r="AG71" i="33"/>
  <c r="AE71" i="33"/>
  <c r="AD71" i="33"/>
  <c r="AC71" i="33"/>
  <c r="AA71" i="33"/>
  <c r="Z71" i="33"/>
  <c r="AB71" i="33" s="1"/>
  <c r="Y71" i="33"/>
  <c r="W71" i="33"/>
  <c r="V71" i="33"/>
  <c r="X71" i="33" s="1"/>
  <c r="U71" i="33"/>
  <c r="S71" i="33"/>
  <c r="R71" i="33"/>
  <c r="T71" i="33" s="1"/>
  <c r="Q71" i="33"/>
  <c r="AN71" i="33" s="1"/>
  <c r="M71" i="33"/>
  <c r="N71" i="34" s="1"/>
  <c r="L71" i="33"/>
  <c r="M71" i="34" s="1"/>
  <c r="AN70" i="33"/>
  <c r="AM70" i="33"/>
  <c r="AL70" i="33"/>
  <c r="AK70" i="33"/>
  <c r="AJ70" i="33"/>
  <c r="AI70" i="33"/>
  <c r="AH70" i="33"/>
  <c r="AG70" i="33"/>
  <c r="AE70" i="33"/>
  <c r="AD70" i="33"/>
  <c r="AC70" i="33"/>
  <c r="AA70" i="33"/>
  <c r="Z70" i="33"/>
  <c r="AB70" i="33" s="1"/>
  <c r="Y70" i="33"/>
  <c r="W70" i="33"/>
  <c r="V70" i="33"/>
  <c r="X70" i="33" s="1"/>
  <c r="U70" i="33"/>
  <c r="S70" i="33"/>
  <c r="R70" i="33"/>
  <c r="T70" i="33" s="1"/>
  <c r="Q70" i="33"/>
  <c r="AT70" i="33" s="1"/>
  <c r="M70" i="33"/>
  <c r="N70" i="34" s="1"/>
  <c r="L70" i="33"/>
  <c r="M70" i="34" s="1"/>
  <c r="AP69" i="33"/>
  <c r="AN69" i="33"/>
  <c r="AM69" i="33"/>
  <c r="AL69" i="33"/>
  <c r="AK69" i="33"/>
  <c r="AJ69" i="33"/>
  <c r="AI69" i="33"/>
  <c r="AH69" i="33"/>
  <c r="AG69" i="33"/>
  <c r="AE69" i="33"/>
  <c r="AD69" i="33"/>
  <c r="AC69" i="33"/>
  <c r="AA69" i="33"/>
  <c r="Z69" i="33"/>
  <c r="AB69" i="33" s="1"/>
  <c r="Y69" i="33"/>
  <c r="X69" i="33"/>
  <c r="W69" i="33"/>
  <c r="V69" i="33"/>
  <c r="U69" i="33"/>
  <c r="S69" i="33"/>
  <c r="R69" i="33"/>
  <c r="T69" i="33" s="1"/>
  <c r="Q69" i="33"/>
  <c r="AV69" i="33" s="1"/>
  <c r="M69" i="33"/>
  <c r="N69" i="34" s="1"/>
  <c r="L69" i="33"/>
  <c r="M69" i="34" s="1"/>
  <c r="AM68" i="33"/>
  <c r="AL68" i="33"/>
  <c r="AK68" i="33"/>
  <c r="AJ68" i="33"/>
  <c r="AI68" i="33"/>
  <c r="AH68" i="33"/>
  <c r="AG68" i="33"/>
  <c r="AE68" i="33"/>
  <c r="AD68" i="33"/>
  <c r="AC68" i="33"/>
  <c r="AA68" i="33"/>
  <c r="Z68" i="33"/>
  <c r="AB68" i="33" s="1"/>
  <c r="Y68" i="33"/>
  <c r="W68" i="33"/>
  <c r="V68" i="33"/>
  <c r="X68" i="33" s="1"/>
  <c r="U68" i="33"/>
  <c r="S68" i="33"/>
  <c r="R68" i="33"/>
  <c r="T68" i="33" s="1"/>
  <c r="Q68" i="33"/>
  <c r="AT68" i="33" s="1"/>
  <c r="M68" i="33"/>
  <c r="N68" i="34" s="1"/>
  <c r="L68" i="33"/>
  <c r="M68" i="34" s="1"/>
  <c r="AM67" i="33"/>
  <c r="AL67" i="33"/>
  <c r="AK67" i="33"/>
  <c r="AJ67" i="33"/>
  <c r="AI67" i="33"/>
  <c r="AH67" i="33"/>
  <c r="AG67" i="33"/>
  <c r="AE67" i="33"/>
  <c r="AD67" i="33"/>
  <c r="AC67" i="33"/>
  <c r="AA67" i="33"/>
  <c r="Z67" i="33"/>
  <c r="AB67" i="33" s="1"/>
  <c r="Y67" i="33"/>
  <c r="W67" i="33"/>
  <c r="V67" i="33"/>
  <c r="X67" i="33" s="1"/>
  <c r="U67" i="33"/>
  <c r="S67" i="33"/>
  <c r="R67" i="33"/>
  <c r="T67" i="33" s="1"/>
  <c r="Q67" i="33"/>
  <c r="AT67" i="33" s="1"/>
  <c r="M67" i="33"/>
  <c r="N67" i="34" s="1"/>
  <c r="L67" i="33"/>
  <c r="M67" i="34" s="1"/>
  <c r="AU66" i="33"/>
  <c r="AN66" i="33"/>
  <c r="AM66" i="33"/>
  <c r="AL66" i="33"/>
  <c r="AK66" i="33"/>
  <c r="AJ66" i="33"/>
  <c r="AI66" i="33"/>
  <c r="AH66" i="33"/>
  <c r="AG66" i="33"/>
  <c r="AE66" i="33"/>
  <c r="AD66" i="33"/>
  <c r="AC66" i="33"/>
  <c r="AA66" i="33"/>
  <c r="Z66" i="33"/>
  <c r="AB66" i="33" s="1"/>
  <c r="Y66" i="33"/>
  <c r="W66" i="33"/>
  <c r="V66" i="33"/>
  <c r="X66" i="33" s="1"/>
  <c r="U66" i="33"/>
  <c r="S66" i="33"/>
  <c r="R66" i="33"/>
  <c r="T66" i="33" s="1"/>
  <c r="Q66" i="33"/>
  <c r="AT66" i="33" s="1"/>
  <c r="M66" i="33"/>
  <c r="N66" i="34" s="1"/>
  <c r="L66" i="33"/>
  <c r="M66" i="34" s="1"/>
  <c r="AP65" i="33"/>
  <c r="AM65" i="33"/>
  <c r="AL65" i="33"/>
  <c r="AK65" i="33"/>
  <c r="AJ65" i="33"/>
  <c r="AI65" i="33"/>
  <c r="AH65" i="33"/>
  <c r="AG65" i="33"/>
  <c r="AE65" i="33"/>
  <c r="AD65" i="33"/>
  <c r="AC65" i="33"/>
  <c r="AA65" i="33"/>
  <c r="Z65" i="33"/>
  <c r="AB65" i="33" s="1"/>
  <c r="Y65" i="33"/>
  <c r="W65" i="33"/>
  <c r="V65" i="33"/>
  <c r="X65" i="33" s="1"/>
  <c r="U65" i="33"/>
  <c r="S65" i="33"/>
  <c r="R65" i="33"/>
  <c r="T65" i="33" s="1"/>
  <c r="Q65" i="33"/>
  <c r="AV65" i="33" s="1"/>
  <c r="M65" i="33"/>
  <c r="N65" i="34" s="1"/>
  <c r="L65" i="33"/>
  <c r="M65" i="34" s="1"/>
  <c r="AM64" i="33"/>
  <c r="AL64" i="33"/>
  <c r="AK64" i="33"/>
  <c r="AJ64" i="33"/>
  <c r="AI64" i="33"/>
  <c r="AH64" i="33"/>
  <c r="AG64" i="33"/>
  <c r="AE64" i="33"/>
  <c r="AD64" i="33"/>
  <c r="AC64" i="33"/>
  <c r="AA64" i="33"/>
  <c r="Z64" i="33"/>
  <c r="AB64" i="33" s="1"/>
  <c r="Y64" i="33"/>
  <c r="W64" i="33"/>
  <c r="V64" i="33"/>
  <c r="X64" i="33" s="1"/>
  <c r="U64" i="33"/>
  <c r="S64" i="33"/>
  <c r="R64" i="33"/>
  <c r="T64" i="33" s="1"/>
  <c r="Q64" i="33"/>
  <c r="AT64" i="33" s="1"/>
  <c r="M64" i="33"/>
  <c r="N64" i="34" s="1"/>
  <c r="L64" i="33"/>
  <c r="M64" i="34" s="1"/>
  <c r="AV63" i="33"/>
  <c r="AT63" i="33"/>
  <c r="AN63" i="33"/>
  <c r="AM63" i="33"/>
  <c r="AL63" i="33"/>
  <c r="AK63" i="33"/>
  <c r="AJ63" i="33"/>
  <c r="AI63" i="33"/>
  <c r="AH63" i="33"/>
  <c r="AG63" i="33"/>
  <c r="AE63" i="33"/>
  <c r="AD63" i="33"/>
  <c r="AC63" i="33"/>
  <c r="AA63" i="33"/>
  <c r="Z63" i="33"/>
  <c r="AB63" i="33" s="1"/>
  <c r="Y63" i="33"/>
  <c r="W63" i="33"/>
  <c r="V63" i="33"/>
  <c r="X63" i="33" s="1"/>
  <c r="U63" i="33"/>
  <c r="S63" i="33"/>
  <c r="R63" i="33"/>
  <c r="T63" i="33" s="1"/>
  <c r="Q63" i="33"/>
  <c r="AR63" i="33" s="1"/>
  <c r="M63" i="33"/>
  <c r="N63" i="34" s="1"/>
  <c r="L63" i="33"/>
  <c r="M63" i="34" s="1"/>
  <c r="AS62" i="33"/>
  <c r="AQ62" i="33"/>
  <c r="AM62" i="33"/>
  <c r="AL62" i="33"/>
  <c r="AK62" i="33"/>
  <c r="AJ62" i="33"/>
  <c r="AI62" i="33"/>
  <c r="AH62" i="33"/>
  <c r="AG62" i="33"/>
  <c r="AE62" i="33"/>
  <c r="AD62" i="33"/>
  <c r="AC62" i="33"/>
  <c r="AA62" i="33"/>
  <c r="Z62" i="33"/>
  <c r="AB62" i="33" s="1"/>
  <c r="Y62" i="33"/>
  <c r="W62" i="33"/>
  <c r="V62" i="33"/>
  <c r="X62" i="33" s="1"/>
  <c r="U62" i="33"/>
  <c r="S62" i="33"/>
  <c r="R62" i="33"/>
  <c r="T62" i="33" s="1"/>
  <c r="Q62" i="33"/>
  <c r="AT62" i="33" s="1"/>
  <c r="M62" i="33"/>
  <c r="N62" i="34" s="1"/>
  <c r="L62" i="33"/>
  <c r="M62" i="34" s="1"/>
  <c r="AV61" i="33"/>
  <c r="AN61" i="33"/>
  <c r="AM61" i="33"/>
  <c r="AL61" i="33"/>
  <c r="AK61" i="33"/>
  <c r="AJ61" i="33"/>
  <c r="AI61" i="33"/>
  <c r="AH61" i="33"/>
  <c r="AG61" i="33"/>
  <c r="AE61" i="33"/>
  <c r="AD61" i="33"/>
  <c r="AC61" i="33"/>
  <c r="AA61" i="33"/>
  <c r="Z61" i="33"/>
  <c r="AB61" i="33" s="1"/>
  <c r="Y61" i="33"/>
  <c r="W61" i="33"/>
  <c r="V61" i="33"/>
  <c r="X61" i="33" s="1"/>
  <c r="U61" i="33"/>
  <c r="S61" i="33"/>
  <c r="R61" i="33"/>
  <c r="T61" i="33" s="1"/>
  <c r="Q61" i="33"/>
  <c r="AT61" i="33" s="1"/>
  <c r="M61" i="33"/>
  <c r="N61" i="34" s="1"/>
  <c r="L61" i="33"/>
  <c r="M61" i="34" s="1"/>
  <c r="AQ60" i="33"/>
  <c r="AM60" i="33"/>
  <c r="AL60" i="33"/>
  <c r="AK60" i="33"/>
  <c r="AJ60" i="33"/>
  <c r="AI60" i="33"/>
  <c r="AH60" i="33"/>
  <c r="AG60" i="33"/>
  <c r="AE60" i="33"/>
  <c r="AD60" i="33"/>
  <c r="AC60" i="33"/>
  <c r="AA60" i="33"/>
  <c r="Z60" i="33"/>
  <c r="AB60" i="33" s="1"/>
  <c r="Y60" i="33"/>
  <c r="W60" i="33"/>
  <c r="V60" i="33"/>
  <c r="X60" i="33" s="1"/>
  <c r="U60" i="33"/>
  <c r="S60" i="33"/>
  <c r="R60" i="33"/>
  <c r="T60" i="33" s="1"/>
  <c r="Q60" i="33"/>
  <c r="AT60" i="33" s="1"/>
  <c r="M60" i="33"/>
  <c r="N60" i="34" s="1"/>
  <c r="L60" i="33"/>
  <c r="M60" i="34" s="1"/>
  <c r="AR59" i="33"/>
  <c r="AM59" i="33"/>
  <c r="AL59" i="33"/>
  <c r="AK59" i="33"/>
  <c r="AJ59" i="33"/>
  <c r="AI59" i="33"/>
  <c r="AH59" i="33"/>
  <c r="AG59" i="33"/>
  <c r="AE59" i="33"/>
  <c r="AD59" i="33"/>
  <c r="AC59" i="33"/>
  <c r="AA59" i="33"/>
  <c r="Z59" i="33"/>
  <c r="AB59" i="33" s="1"/>
  <c r="Y59" i="33"/>
  <c r="W59" i="33"/>
  <c r="V59" i="33"/>
  <c r="X59" i="33" s="1"/>
  <c r="U59" i="33"/>
  <c r="S59" i="33"/>
  <c r="R59" i="33"/>
  <c r="T59" i="33" s="1"/>
  <c r="Q59" i="33"/>
  <c r="AT59" i="33" s="1"/>
  <c r="M59" i="33"/>
  <c r="N59" i="34" s="1"/>
  <c r="L59" i="33"/>
  <c r="M59" i="34" s="1"/>
  <c r="AU58" i="33"/>
  <c r="AR58" i="33"/>
  <c r="AM58" i="33"/>
  <c r="AL58" i="33"/>
  <c r="AK58" i="33"/>
  <c r="AJ58" i="33"/>
  <c r="AI58" i="33"/>
  <c r="AH58" i="33"/>
  <c r="AG58" i="33"/>
  <c r="AE58" i="33"/>
  <c r="AD58" i="33"/>
  <c r="AC58" i="33"/>
  <c r="AA58" i="33"/>
  <c r="Z58" i="33"/>
  <c r="AB58" i="33" s="1"/>
  <c r="Y58" i="33"/>
  <c r="W58" i="33"/>
  <c r="V58" i="33"/>
  <c r="X58" i="33" s="1"/>
  <c r="U58" i="33"/>
  <c r="S58" i="33"/>
  <c r="R58" i="33"/>
  <c r="T58" i="33" s="1"/>
  <c r="Q58" i="33"/>
  <c r="AT58" i="33" s="1"/>
  <c r="M58" i="33"/>
  <c r="N58" i="34" s="1"/>
  <c r="L58" i="33"/>
  <c r="M58" i="34" s="1"/>
  <c r="AM57" i="33"/>
  <c r="AL57" i="33"/>
  <c r="AK57" i="33"/>
  <c r="AJ57" i="33"/>
  <c r="AI57" i="33"/>
  <c r="AH57" i="33"/>
  <c r="AG57" i="33"/>
  <c r="AE57" i="33"/>
  <c r="AD57" i="33"/>
  <c r="AC57" i="33"/>
  <c r="AA57" i="33"/>
  <c r="Z57" i="33"/>
  <c r="AB57" i="33" s="1"/>
  <c r="Y57" i="33"/>
  <c r="W57" i="33"/>
  <c r="V57" i="33"/>
  <c r="X57" i="33" s="1"/>
  <c r="U57" i="33"/>
  <c r="T57" i="33"/>
  <c r="S57" i="33"/>
  <c r="R57" i="33"/>
  <c r="Q57" i="33"/>
  <c r="AV57" i="33" s="1"/>
  <c r="M57" i="33"/>
  <c r="N57" i="34" s="1"/>
  <c r="L57" i="33"/>
  <c r="M57" i="34" s="1"/>
  <c r="AU56" i="33"/>
  <c r="AM56" i="33"/>
  <c r="AL56" i="33"/>
  <c r="AK56" i="33"/>
  <c r="AJ56" i="33"/>
  <c r="AI56" i="33"/>
  <c r="AH56" i="33"/>
  <c r="AG56" i="33"/>
  <c r="AE56" i="33"/>
  <c r="AD56" i="33"/>
  <c r="AC56" i="33"/>
  <c r="AA56" i="33"/>
  <c r="Z56" i="33"/>
  <c r="AB56" i="33" s="1"/>
  <c r="Y56" i="33"/>
  <c r="W56" i="33"/>
  <c r="V56" i="33"/>
  <c r="X56" i="33" s="1"/>
  <c r="U56" i="33"/>
  <c r="S56" i="33"/>
  <c r="R56" i="33"/>
  <c r="T56" i="33" s="1"/>
  <c r="Q56" i="33"/>
  <c r="AT56" i="33" s="1"/>
  <c r="M56" i="33"/>
  <c r="N56" i="34" s="1"/>
  <c r="L56" i="33"/>
  <c r="M56" i="34" s="1"/>
  <c r="AT55" i="33"/>
  <c r="AM55" i="33"/>
  <c r="AL55" i="33"/>
  <c r="AK55" i="33"/>
  <c r="AJ55" i="33"/>
  <c r="AI55" i="33"/>
  <c r="AH55" i="33"/>
  <c r="AG55" i="33"/>
  <c r="AE55" i="33"/>
  <c r="AD55" i="33"/>
  <c r="AC55" i="33"/>
  <c r="AA55" i="33"/>
  <c r="Z55" i="33"/>
  <c r="AB55" i="33" s="1"/>
  <c r="Y55" i="33"/>
  <c r="W55" i="33"/>
  <c r="V55" i="33"/>
  <c r="X55" i="33" s="1"/>
  <c r="U55" i="33"/>
  <c r="S55" i="33"/>
  <c r="R55" i="33"/>
  <c r="T55" i="33" s="1"/>
  <c r="Q55" i="33"/>
  <c r="AR55" i="33" s="1"/>
  <c r="M55" i="33"/>
  <c r="N55" i="34" s="1"/>
  <c r="L55" i="33"/>
  <c r="M55" i="34" s="1"/>
  <c r="AR54" i="33"/>
  <c r="AO54" i="33"/>
  <c r="AM54" i="33"/>
  <c r="AL54" i="33"/>
  <c r="AK54" i="33"/>
  <c r="AJ54" i="33"/>
  <c r="AI54" i="33"/>
  <c r="AH54" i="33"/>
  <c r="AG54" i="33"/>
  <c r="AE54" i="33"/>
  <c r="AD54" i="33"/>
  <c r="AC54" i="33"/>
  <c r="AA54" i="33"/>
  <c r="Z54" i="33"/>
  <c r="AB54" i="33" s="1"/>
  <c r="Y54" i="33"/>
  <c r="W54" i="33"/>
  <c r="V54" i="33"/>
  <c r="X54" i="33" s="1"/>
  <c r="U54" i="33"/>
  <c r="S54" i="33"/>
  <c r="R54" i="33"/>
  <c r="T54" i="33" s="1"/>
  <c r="Q54" i="33"/>
  <c r="AT54" i="33" s="1"/>
  <c r="M54" i="33"/>
  <c r="N54" i="34" s="1"/>
  <c r="L54" i="33"/>
  <c r="M54" i="34" s="1"/>
  <c r="AM53" i="33"/>
  <c r="AL53" i="33"/>
  <c r="AK53" i="33"/>
  <c r="AJ53" i="33"/>
  <c r="AI53" i="33"/>
  <c r="AH53" i="33"/>
  <c r="AG53" i="33"/>
  <c r="AE53" i="33"/>
  <c r="AD53" i="33"/>
  <c r="AC53" i="33"/>
  <c r="AA53" i="33"/>
  <c r="Z53" i="33"/>
  <c r="AB53" i="33" s="1"/>
  <c r="Y53" i="33"/>
  <c r="W53" i="33"/>
  <c r="V53" i="33"/>
  <c r="X53" i="33" s="1"/>
  <c r="U53" i="33"/>
  <c r="S53" i="33"/>
  <c r="R53" i="33"/>
  <c r="T53" i="33" s="1"/>
  <c r="Q53" i="33"/>
  <c r="AV53" i="33" s="1"/>
  <c r="M53" i="33"/>
  <c r="N53" i="34" s="1"/>
  <c r="L53" i="33"/>
  <c r="M53" i="34" s="1"/>
  <c r="AU52" i="33"/>
  <c r="AS52" i="33"/>
  <c r="AO52" i="33"/>
  <c r="AM52" i="33"/>
  <c r="AL52" i="33"/>
  <c r="AK52" i="33"/>
  <c r="AJ52" i="33"/>
  <c r="AI52" i="33"/>
  <c r="AH52" i="33"/>
  <c r="AG52" i="33"/>
  <c r="AE52" i="33"/>
  <c r="AD52" i="33"/>
  <c r="AC52" i="33"/>
  <c r="AA52" i="33"/>
  <c r="Z52" i="33"/>
  <c r="AB52" i="33" s="1"/>
  <c r="Y52" i="33"/>
  <c r="W52" i="33"/>
  <c r="V52" i="33"/>
  <c r="X52" i="33" s="1"/>
  <c r="U52" i="33"/>
  <c r="S52" i="33"/>
  <c r="R52" i="33"/>
  <c r="T52" i="33" s="1"/>
  <c r="Q52" i="33"/>
  <c r="AT52" i="33" s="1"/>
  <c r="M52" i="33"/>
  <c r="N52" i="34" s="1"/>
  <c r="L52" i="33"/>
  <c r="M52" i="34" s="1"/>
  <c r="AV51" i="33"/>
  <c r="AR51" i="33"/>
  <c r="AN51" i="33"/>
  <c r="AM51" i="33"/>
  <c r="AL51" i="33"/>
  <c r="AK51" i="33"/>
  <c r="AJ51" i="33"/>
  <c r="AI51" i="33"/>
  <c r="AH51" i="33"/>
  <c r="AG51" i="33"/>
  <c r="AE51" i="33"/>
  <c r="AD51" i="33"/>
  <c r="AC51" i="33"/>
  <c r="AA51" i="33"/>
  <c r="Z51" i="33"/>
  <c r="AB51" i="33" s="1"/>
  <c r="Y51" i="33"/>
  <c r="W51" i="33"/>
  <c r="V51" i="33"/>
  <c r="X51" i="33" s="1"/>
  <c r="U51" i="33"/>
  <c r="S51" i="33"/>
  <c r="R51" i="33"/>
  <c r="T51" i="33" s="1"/>
  <c r="Q51" i="33"/>
  <c r="AT51" i="33" s="1"/>
  <c r="M51" i="33"/>
  <c r="N51" i="34" s="1"/>
  <c r="L51" i="33"/>
  <c r="M51" i="34" s="1"/>
  <c r="AM50" i="33"/>
  <c r="AL50" i="33"/>
  <c r="AK50" i="33"/>
  <c r="AJ50" i="33"/>
  <c r="AI50" i="33"/>
  <c r="AH50" i="33"/>
  <c r="AG50" i="33"/>
  <c r="AE50" i="33"/>
  <c r="AD50" i="33"/>
  <c r="AC50" i="33"/>
  <c r="AA50" i="33"/>
  <c r="Z50" i="33"/>
  <c r="AB50" i="33" s="1"/>
  <c r="Y50" i="33"/>
  <c r="W50" i="33"/>
  <c r="V50" i="33"/>
  <c r="X50" i="33" s="1"/>
  <c r="U50" i="33"/>
  <c r="S50" i="33"/>
  <c r="R50" i="33"/>
  <c r="T50" i="33" s="1"/>
  <c r="Q50" i="33"/>
  <c r="AT50" i="33" s="1"/>
  <c r="M50" i="33"/>
  <c r="N50" i="34" s="1"/>
  <c r="L50" i="33"/>
  <c r="M50" i="34" s="1"/>
  <c r="AM49" i="33"/>
  <c r="AL49" i="33"/>
  <c r="AK49" i="33"/>
  <c r="AJ49" i="33"/>
  <c r="AI49" i="33"/>
  <c r="AH49" i="33"/>
  <c r="AG49" i="33"/>
  <c r="AE49" i="33"/>
  <c r="AD49" i="33"/>
  <c r="AC49" i="33"/>
  <c r="AB49" i="33"/>
  <c r="AA49" i="33"/>
  <c r="Z49" i="33"/>
  <c r="Y49" i="33"/>
  <c r="W49" i="33"/>
  <c r="V49" i="33"/>
  <c r="X49" i="33" s="1"/>
  <c r="U49" i="33"/>
  <c r="T49" i="33"/>
  <c r="S49" i="33"/>
  <c r="R49" i="33"/>
  <c r="Q49" i="33"/>
  <c r="AV49" i="33" s="1"/>
  <c r="M49" i="33"/>
  <c r="N49" i="34" s="1"/>
  <c r="L49" i="33"/>
  <c r="M49" i="34" s="1"/>
  <c r="AO48" i="33"/>
  <c r="AM48" i="33"/>
  <c r="AL48" i="33"/>
  <c r="AK48" i="33"/>
  <c r="AJ48" i="33"/>
  <c r="AI48" i="33"/>
  <c r="AH48" i="33"/>
  <c r="AG48" i="33"/>
  <c r="AE48" i="33"/>
  <c r="AD48" i="33"/>
  <c r="AC48" i="33"/>
  <c r="AB48" i="33"/>
  <c r="AA48" i="33"/>
  <c r="Z48" i="33"/>
  <c r="Y48" i="33"/>
  <c r="X48" i="33"/>
  <c r="W48" i="33"/>
  <c r="V48" i="33"/>
  <c r="U48" i="33"/>
  <c r="T48" i="33"/>
  <c r="S48" i="33"/>
  <c r="R48" i="33"/>
  <c r="Q48" i="33"/>
  <c r="AT48" i="33" s="1"/>
  <c r="M48" i="33"/>
  <c r="N48" i="34" s="1"/>
  <c r="L48" i="33"/>
  <c r="M48" i="34" s="1"/>
  <c r="AR47" i="33"/>
  <c r="AM47" i="33"/>
  <c r="AL47" i="33"/>
  <c r="AK47" i="33"/>
  <c r="AJ47" i="33"/>
  <c r="AI47" i="33"/>
  <c r="AH47" i="33"/>
  <c r="AG47" i="33"/>
  <c r="AE47" i="33"/>
  <c r="AD47" i="33"/>
  <c r="AC47" i="33"/>
  <c r="AA47" i="33"/>
  <c r="Z47" i="33"/>
  <c r="AB47" i="33" s="1"/>
  <c r="Y47" i="33"/>
  <c r="W47" i="33"/>
  <c r="V47" i="33"/>
  <c r="X47" i="33" s="1"/>
  <c r="U47" i="33"/>
  <c r="S47" i="33"/>
  <c r="R47" i="33"/>
  <c r="T47" i="33" s="1"/>
  <c r="Q47" i="33"/>
  <c r="AN47" i="33" s="1"/>
  <c r="M47" i="33"/>
  <c r="N47" i="34" s="1"/>
  <c r="L47" i="33"/>
  <c r="M47" i="34" s="1"/>
  <c r="AM46" i="33"/>
  <c r="AL46" i="33"/>
  <c r="AK46" i="33"/>
  <c r="AJ46" i="33"/>
  <c r="AI46" i="33"/>
  <c r="AH46" i="33"/>
  <c r="AG46" i="33"/>
  <c r="AE46" i="33"/>
  <c r="AD46" i="33"/>
  <c r="AC46" i="33"/>
  <c r="AA46" i="33"/>
  <c r="Z46" i="33"/>
  <c r="AB46" i="33" s="1"/>
  <c r="Y46" i="33"/>
  <c r="W46" i="33"/>
  <c r="V46" i="33"/>
  <c r="X46" i="33" s="1"/>
  <c r="U46" i="33"/>
  <c r="S46" i="33"/>
  <c r="R46" i="33"/>
  <c r="T46" i="33" s="1"/>
  <c r="Q46" i="33"/>
  <c r="AT46" i="33" s="1"/>
  <c r="M46" i="33"/>
  <c r="N46" i="34" s="1"/>
  <c r="L46" i="33"/>
  <c r="M46" i="34" s="1"/>
  <c r="AP45" i="33"/>
  <c r="AM45" i="33"/>
  <c r="AL45" i="33"/>
  <c r="AK45" i="33"/>
  <c r="AJ45" i="33"/>
  <c r="AI45" i="33"/>
  <c r="AH45" i="33"/>
  <c r="AG45" i="33"/>
  <c r="AE45" i="33"/>
  <c r="AD45" i="33"/>
  <c r="AC45" i="33"/>
  <c r="AA45" i="33"/>
  <c r="Z45" i="33"/>
  <c r="AB45" i="33" s="1"/>
  <c r="Y45" i="33"/>
  <c r="X45" i="33"/>
  <c r="W45" i="33"/>
  <c r="V45" i="33"/>
  <c r="U45" i="33"/>
  <c r="S45" i="33"/>
  <c r="R45" i="33"/>
  <c r="T45" i="33" s="1"/>
  <c r="Q45" i="33"/>
  <c r="AT45" i="33" s="1"/>
  <c r="M45" i="33"/>
  <c r="N45" i="34" s="1"/>
  <c r="L45" i="33"/>
  <c r="M45" i="34" s="1"/>
  <c r="AS44" i="33"/>
  <c r="AM44" i="33"/>
  <c r="AL44" i="33"/>
  <c r="AK44" i="33"/>
  <c r="AJ44" i="33"/>
  <c r="AI44" i="33"/>
  <c r="AH44" i="33"/>
  <c r="AG44" i="33"/>
  <c r="AE44" i="33"/>
  <c r="AD44" i="33"/>
  <c r="AC44" i="33"/>
  <c r="AA44" i="33"/>
  <c r="Z44" i="33"/>
  <c r="AB44" i="33" s="1"/>
  <c r="Y44" i="33"/>
  <c r="W44" i="33"/>
  <c r="V44" i="33"/>
  <c r="X44" i="33" s="1"/>
  <c r="U44" i="33"/>
  <c r="S44" i="33"/>
  <c r="R44" i="33"/>
  <c r="T44" i="33" s="1"/>
  <c r="Q44" i="33"/>
  <c r="AT44" i="33" s="1"/>
  <c r="M44" i="33"/>
  <c r="N44" i="34" s="1"/>
  <c r="L44" i="33"/>
  <c r="M44" i="34" s="1"/>
  <c r="AM43" i="33"/>
  <c r="AL43" i="33"/>
  <c r="AK43" i="33"/>
  <c r="AJ43" i="33"/>
  <c r="AI43" i="33"/>
  <c r="AH43" i="33"/>
  <c r="AG43" i="33"/>
  <c r="AE43" i="33"/>
  <c r="AD43" i="33"/>
  <c r="AC43" i="33"/>
  <c r="AA43" i="33"/>
  <c r="Z43" i="33"/>
  <c r="AB43" i="33" s="1"/>
  <c r="Y43" i="33"/>
  <c r="W43" i="33"/>
  <c r="V43" i="33"/>
  <c r="X43" i="33" s="1"/>
  <c r="U43" i="33"/>
  <c r="S43" i="33"/>
  <c r="R43" i="33"/>
  <c r="T43" i="33" s="1"/>
  <c r="Q43" i="33"/>
  <c r="AT43" i="33" s="1"/>
  <c r="M43" i="33"/>
  <c r="N43" i="34" s="1"/>
  <c r="L43" i="33"/>
  <c r="M43" i="34" s="1"/>
  <c r="AV42" i="33"/>
  <c r="AR42" i="33"/>
  <c r="AO42" i="33"/>
  <c r="AM42" i="33"/>
  <c r="AL42" i="33"/>
  <c r="AK42" i="33"/>
  <c r="AJ42" i="33"/>
  <c r="AI42" i="33"/>
  <c r="AH42" i="33"/>
  <c r="AG42" i="33"/>
  <c r="AE42" i="33"/>
  <c r="AD42" i="33"/>
  <c r="AC42" i="33"/>
  <c r="AA42" i="33"/>
  <c r="Z42" i="33"/>
  <c r="AB42" i="33" s="1"/>
  <c r="Y42" i="33"/>
  <c r="W42" i="33"/>
  <c r="V42" i="33"/>
  <c r="X42" i="33" s="1"/>
  <c r="U42" i="33"/>
  <c r="S42" i="33"/>
  <c r="R42" i="33"/>
  <c r="T42" i="33" s="1"/>
  <c r="Q42" i="33"/>
  <c r="AT42" i="33" s="1"/>
  <c r="M42" i="33"/>
  <c r="N42" i="34" s="1"/>
  <c r="L42" i="33"/>
  <c r="M42" i="34" s="1"/>
  <c r="AM41" i="33"/>
  <c r="AL41" i="33"/>
  <c r="AK41" i="33"/>
  <c r="AJ41" i="33"/>
  <c r="AI41" i="33"/>
  <c r="AH41" i="33"/>
  <c r="AG41" i="33"/>
  <c r="AE41" i="33"/>
  <c r="AD41" i="33"/>
  <c r="AC41" i="33"/>
  <c r="AA41" i="33"/>
  <c r="Z41" i="33"/>
  <c r="AB41" i="33" s="1"/>
  <c r="Y41" i="33"/>
  <c r="W41" i="33"/>
  <c r="V41" i="33"/>
  <c r="X41" i="33" s="1"/>
  <c r="U41" i="33"/>
  <c r="S41" i="33"/>
  <c r="R41" i="33"/>
  <c r="T41" i="33" s="1"/>
  <c r="Q41" i="33"/>
  <c r="AV41" i="33" s="1"/>
  <c r="M41" i="33"/>
  <c r="N41" i="34" s="1"/>
  <c r="L41" i="33"/>
  <c r="M41" i="34" s="1"/>
  <c r="AM40" i="33"/>
  <c r="AL40" i="33"/>
  <c r="AK40" i="33"/>
  <c r="AJ40" i="33"/>
  <c r="AI40" i="33"/>
  <c r="AH40" i="33"/>
  <c r="AG40" i="33"/>
  <c r="AE40" i="33"/>
  <c r="AD40" i="33"/>
  <c r="AC40" i="33"/>
  <c r="AA40" i="33"/>
  <c r="Z40" i="33"/>
  <c r="AB40" i="33" s="1"/>
  <c r="Y40" i="33"/>
  <c r="W40" i="33"/>
  <c r="V40" i="33"/>
  <c r="X40" i="33" s="1"/>
  <c r="U40" i="33"/>
  <c r="S40" i="33"/>
  <c r="R40" i="33"/>
  <c r="T40" i="33" s="1"/>
  <c r="Q40" i="33"/>
  <c r="AT40" i="33" s="1"/>
  <c r="M40" i="33"/>
  <c r="N40" i="34" s="1"/>
  <c r="L40" i="33"/>
  <c r="M40" i="34" s="1"/>
  <c r="AM39" i="33"/>
  <c r="AL39" i="33"/>
  <c r="AK39" i="33"/>
  <c r="AJ39" i="33"/>
  <c r="AI39" i="33"/>
  <c r="AH39" i="33"/>
  <c r="AG39" i="33"/>
  <c r="AE39" i="33"/>
  <c r="AD39" i="33"/>
  <c r="AC39" i="33"/>
  <c r="AA39" i="33"/>
  <c r="Z39" i="33"/>
  <c r="AB39" i="33" s="1"/>
  <c r="Y39" i="33"/>
  <c r="W39" i="33"/>
  <c r="V39" i="33"/>
  <c r="X39" i="33" s="1"/>
  <c r="U39" i="33"/>
  <c r="S39" i="33"/>
  <c r="R39" i="33"/>
  <c r="T39" i="33" s="1"/>
  <c r="Q39" i="33"/>
  <c r="AT39" i="33" s="1"/>
  <c r="M39" i="33"/>
  <c r="N39" i="34" s="1"/>
  <c r="L39" i="33"/>
  <c r="M39" i="34" s="1"/>
  <c r="AM38" i="33"/>
  <c r="AL38" i="33"/>
  <c r="AK38" i="33"/>
  <c r="AJ38" i="33"/>
  <c r="AI38" i="33"/>
  <c r="AH38" i="33"/>
  <c r="AG38" i="33"/>
  <c r="AE38" i="33"/>
  <c r="AD38" i="33"/>
  <c r="AC38" i="33"/>
  <c r="AA38" i="33"/>
  <c r="Z38" i="33"/>
  <c r="AB38" i="33" s="1"/>
  <c r="Y38" i="33"/>
  <c r="W38" i="33"/>
  <c r="V38" i="33"/>
  <c r="X38" i="33" s="1"/>
  <c r="U38" i="33"/>
  <c r="S38" i="33"/>
  <c r="R38" i="33"/>
  <c r="T38" i="33" s="1"/>
  <c r="Q38" i="33"/>
  <c r="AT38" i="33" s="1"/>
  <c r="M38" i="33"/>
  <c r="N38" i="34" s="1"/>
  <c r="L38" i="33"/>
  <c r="M38" i="34" s="1"/>
  <c r="AM37" i="33"/>
  <c r="AL37" i="33"/>
  <c r="AK37" i="33"/>
  <c r="AJ37" i="33"/>
  <c r="AI37" i="33"/>
  <c r="AH37" i="33"/>
  <c r="AG37" i="33"/>
  <c r="AE37" i="33"/>
  <c r="AD37" i="33"/>
  <c r="AC37" i="33"/>
  <c r="AA37" i="33"/>
  <c r="Z37" i="33"/>
  <c r="AB37" i="33" s="1"/>
  <c r="Y37" i="33"/>
  <c r="W37" i="33"/>
  <c r="V37" i="33"/>
  <c r="X37" i="33" s="1"/>
  <c r="U37" i="33"/>
  <c r="S37" i="33"/>
  <c r="R37" i="33"/>
  <c r="T37" i="33" s="1"/>
  <c r="Q37" i="33"/>
  <c r="AV37" i="33" s="1"/>
  <c r="M37" i="33"/>
  <c r="N37" i="34" s="1"/>
  <c r="L37" i="33"/>
  <c r="M37" i="34" s="1"/>
  <c r="AM36" i="33"/>
  <c r="AL36" i="33"/>
  <c r="AK36" i="33"/>
  <c r="AJ36" i="33"/>
  <c r="AI36" i="33"/>
  <c r="AH36" i="33"/>
  <c r="AG36" i="33"/>
  <c r="AE36" i="33"/>
  <c r="AD36" i="33"/>
  <c r="AC36" i="33"/>
  <c r="AA36" i="33"/>
  <c r="Z36" i="33"/>
  <c r="AB36" i="33" s="1"/>
  <c r="Y36" i="33"/>
  <c r="W36" i="33"/>
  <c r="V36" i="33"/>
  <c r="X36" i="33" s="1"/>
  <c r="U36" i="33"/>
  <c r="S36" i="33"/>
  <c r="R36" i="33"/>
  <c r="T36" i="33" s="1"/>
  <c r="Q36" i="33"/>
  <c r="AT36" i="33" s="1"/>
  <c r="M36" i="33"/>
  <c r="N36" i="34" s="1"/>
  <c r="L36" i="33"/>
  <c r="M36" i="34" s="1"/>
  <c r="AM35" i="33"/>
  <c r="AL35" i="33"/>
  <c r="AK35" i="33"/>
  <c r="AJ35" i="33"/>
  <c r="AI35" i="33"/>
  <c r="AH35" i="33"/>
  <c r="AG35" i="33"/>
  <c r="AE35" i="33"/>
  <c r="AD35" i="33"/>
  <c r="AC35" i="33"/>
  <c r="AA35" i="33"/>
  <c r="Z35" i="33"/>
  <c r="AB35" i="33" s="1"/>
  <c r="Y35" i="33"/>
  <c r="W35" i="33"/>
  <c r="V35" i="33"/>
  <c r="X35" i="33" s="1"/>
  <c r="U35" i="33"/>
  <c r="S35" i="33"/>
  <c r="R35" i="33"/>
  <c r="T35" i="33" s="1"/>
  <c r="Q35" i="33"/>
  <c r="AT35" i="33" s="1"/>
  <c r="M35" i="33"/>
  <c r="N35" i="34" s="1"/>
  <c r="L35" i="33"/>
  <c r="M35" i="34" s="1"/>
  <c r="AU34" i="33"/>
  <c r="AM34" i="33"/>
  <c r="AL34" i="33"/>
  <c r="AK34" i="33"/>
  <c r="AJ34" i="33"/>
  <c r="AI34" i="33"/>
  <c r="AH34" i="33"/>
  <c r="AG34" i="33"/>
  <c r="AE34" i="33"/>
  <c r="AD34" i="33"/>
  <c r="AC34" i="33"/>
  <c r="AB34" i="33"/>
  <c r="AA34" i="33"/>
  <c r="Z34" i="33"/>
  <c r="Y34" i="33"/>
  <c r="X34" i="33"/>
  <c r="W34" i="33"/>
  <c r="V34" i="33"/>
  <c r="U34" i="33"/>
  <c r="T34" i="33"/>
  <c r="S34" i="33"/>
  <c r="R34" i="33"/>
  <c r="Q34" i="33"/>
  <c r="AT34" i="33" s="1"/>
  <c r="M34" i="33"/>
  <c r="N34" i="34" s="1"/>
  <c r="L34" i="33"/>
  <c r="M34" i="34" s="1"/>
  <c r="AM33" i="33"/>
  <c r="AL33" i="33"/>
  <c r="AK33" i="33"/>
  <c r="AJ33" i="33"/>
  <c r="AI33" i="33"/>
  <c r="AH33" i="33"/>
  <c r="AG33" i="33"/>
  <c r="AE33" i="33"/>
  <c r="AD33" i="33"/>
  <c r="AC33" i="33"/>
  <c r="AA33" i="33"/>
  <c r="Z33" i="33"/>
  <c r="AB33" i="33" s="1"/>
  <c r="Y33" i="33"/>
  <c r="W33" i="33"/>
  <c r="V33" i="33"/>
  <c r="X33" i="33" s="1"/>
  <c r="U33" i="33"/>
  <c r="S33" i="33"/>
  <c r="R33" i="33"/>
  <c r="T33" i="33" s="1"/>
  <c r="Q33" i="33"/>
  <c r="AV33" i="33" s="1"/>
  <c r="M33" i="33"/>
  <c r="N33" i="34" s="1"/>
  <c r="L33" i="33"/>
  <c r="M33" i="34" s="1"/>
  <c r="AU32" i="33"/>
  <c r="AO32" i="33"/>
  <c r="AM32" i="33"/>
  <c r="AL32" i="33"/>
  <c r="AK32" i="33"/>
  <c r="AJ32" i="33"/>
  <c r="AI32" i="33"/>
  <c r="AH32" i="33"/>
  <c r="AG32" i="33"/>
  <c r="AE32" i="33"/>
  <c r="AD32" i="33"/>
  <c r="AC32" i="33"/>
  <c r="AA32" i="33"/>
  <c r="Z32" i="33"/>
  <c r="AB32" i="33" s="1"/>
  <c r="Y32" i="33"/>
  <c r="W32" i="33"/>
  <c r="V32" i="33"/>
  <c r="X32" i="33" s="1"/>
  <c r="U32" i="33"/>
  <c r="S32" i="33"/>
  <c r="R32" i="33"/>
  <c r="T32" i="33" s="1"/>
  <c r="Q32" i="33"/>
  <c r="AT32" i="33" s="1"/>
  <c r="M32" i="33"/>
  <c r="N32" i="34" s="1"/>
  <c r="L32" i="33"/>
  <c r="M32" i="34" s="1"/>
  <c r="AV31" i="33"/>
  <c r="AT31" i="33"/>
  <c r="AM31" i="33"/>
  <c r="AL31" i="33"/>
  <c r="AK31" i="33"/>
  <c r="AJ31" i="33"/>
  <c r="AI31" i="33"/>
  <c r="AH31" i="33"/>
  <c r="AG31" i="33"/>
  <c r="AE31" i="33"/>
  <c r="AD31" i="33"/>
  <c r="AC31" i="33"/>
  <c r="AA31" i="33"/>
  <c r="Z31" i="33"/>
  <c r="AB31" i="33" s="1"/>
  <c r="Y31" i="33"/>
  <c r="W31" i="33"/>
  <c r="V31" i="33"/>
  <c r="X31" i="33" s="1"/>
  <c r="U31" i="33"/>
  <c r="S31" i="33"/>
  <c r="R31" i="33"/>
  <c r="T31" i="33" s="1"/>
  <c r="Q31" i="33"/>
  <c r="AR31" i="33" s="1"/>
  <c r="M31" i="33"/>
  <c r="N31" i="34" s="1"/>
  <c r="L31" i="33"/>
  <c r="M31" i="34" s="1"/>
  <c r="AQ30" i="33"/>
  <c r="AO30" i="33"/>
  <c r="AM30" i="33"/>
  <c r="AL30" i="33"/>
  <c r="AK30" i="33"/>
  <c r="AJ30" i="33"/>
  <c r="AI30" i="33"/>
  <c r="AH30" i="33"/>
  <c r="AG30" i="33"/>
  <c r="AE30" i="33"/>
  <c r="AD30" i="33"/>
  <c r="AC30" i="33"/>
  <c r="AA30" i="33"/>
  <c r="Z30" i="33"/>
  <c r="AB30" i="33" s="1"/>
  <c r="Y30" i="33"/>
  <c r="W30" i="33"/>
  <c r="V30" i="33"/>
  <c r="X30" i="33" s="1"/>
  <c r="U30" i="33"/>
  <c r="S30" i="33"/>
  <c r="R30" i="33"/>
  <c r="T30" i="33" s="1"/>
  <c r="Q30" i="33"/>
  <c r="AT30" i="33" s="1"/>
  <c r="M30" i="33"/>
  <c r="N30" i="34" s="1"/>
  <c r="L30" i="33"/>
  <c r="M30" i="34" s="1"/>
  <c r="AP29" i="33"/>
  <c r="AN29" i="33"/>
  <c r="AM29" i="33"/>
  <c r="AL29" i="33"/>
  <c r="AK29" i="33"/>
  <c r="AJ29" i="33"/>
  <c r="AI29" i="33"/>
  <c r="AH29" i="33"/>
  <c r="AG29" i="33"/>
  <c r="AE29" i="33"/>
  <c r="AD29" i="33"/>
  <c r="AC29" i="33"/>
  <c r="AA29" i="33"/>
  <c r="Z29" i="33"/>
  <c r="AB29" i="33" s="1"/>
  <c r="Y29" i="33"/>
  <c r="W29" i="33"/>
  <c r="V29" i="33"/>
  <c r="X29" i="33" s="1"/>
  <c r="U29" i="33"/>
  <c r="S29" i="33"/>
  <c r="R29" i="33"/>
  <c r="T29" i="33" s="1"/>
  <c r="Q29" i="33"/>
  <c r="AV29" i="33" s="1"/>
  <c r="M29" i="33"/>
  <c r="N29" i="34" s="1"/>
  <c r="L29" i="33"/>
  <c r="M29" i="34" s="1"/>
  <c r="AU28" i="33"/>
  <c r="AO28" i="33"/>
  <c r="AM28" i="33"/>
  <c r="AL28" i="33"/>
  <c r="AK28" i="33"/>
  <c r="AJ28" i="33"/>
  <c r="AI28" i="33"/>
  <c r="AH28" i="33"/>
  <c r="AG28" i="33"/>
  <c r="AE28" i="33"/>
  <c r="AD28" i="33"/>
  <c r="AC28" i="33"/>
  <c r="AA28" i="33"/>
  <c r="Z28" i="33"/>
  <c r="AB28" i="33" s="1"/>
  <c r="Y28" i="33"/>
  <c r="W28" i="33"/>
  <c r="V28" i="33"/>
  <c r="X28" i="33" s="1"/>
  <c r="U28" i="33"/>
  <c r="S28" i="33"/>
  <c r="R28" i="33"/>
  <c r="T28" i="33" s="1"/>
  <c r="Q28" i="33"/>
  <c r="AT28" i="33" s="1"/>
  <c r="M28" i="33"/>
  <c r="N28" i="34" s="1"/>
  <c r="L28" i="33"/>
  <c r="M28" i="34" s="1"/>
  <c r="AM27" i="33"/>
  <c r="AL27" i="33"/>
  <c r="AK27" i="33"/>
  <c r="AJ27" i="33"/>
  <c r="AI27" i="33"/>
  <c r="AH27" i="33"/>
  <c r="AG27" i="33"/>
  <c r="AE27" i="33"/>
  <c r="AD27" i="33"/>
  <c r="AC27" i="33"/>
  <c r="AA27" i="33"/>
  <c r="Z27" i="33"/>
  <c r="AB27" i="33" s="1"/>
  <c r="Y27" i="33"/>
  <c r="W27" i="33"/>
  <c r="V27" i="33"/>
  <c r="X27" i="33" s="1"/>
  <c r="U27" i="33"/>
  <c r="S27" i="33"/>
  <c r="R27" i="33"/>
  <c r="T27" i="33" s="1"/>
  <c r="Q27" i="33"/>
  <c r="AT27" i="33" s="1"/>
  <c r="M27" i="33"/>
  <c r="N27" i="34" s="1"/>
  <c r="L27" i="33"/>
  <c r="M27" i="34" s="1"/>
  <c r="AM26" i="33"/>
  <c r="AL26" i="33"/>
  <c r="AK26" i="33"/>
  <c r="AJ26" i="33"/>
  <c r="AI26" i="33"/>
  <c r="AH26" i="33"/>
  <c r="AG26" i="33"/>
  <c r="AE26" i="33"/>
  <c r="AD26" i="33"/>
  <c r="AC26" i="33"/>
  <c r="AA26" i="33"/>
  <c r="Z26" i="33"/>
  <c r="AB26" i="33" s="1"/>
  <c r="Y26" i="33"/>
  <c r="W26" i="33"/>
  <c r="V26" i="33"/>
  <c r="X26" i="33" s="1"/>
  <c r="U26" i="33"/>
  <c r="S26" i="33"/>
  <c r="R26" i="33"/>
  <c r="T26" i="33" s="1"/>
  <c r="Q26" i="33"/>
  <c r="AT26" i="33" s="1"/>
  <c r="M26" i="33"/>
  <c r="N26" i="34" s="1"/>
  <c r="L26" i="33"/>
  <c r="M26" i="34" s="1"/>
  <c r="AM25" i="33"/>
  <c r="AL25" i="33"/>
  <c r="AK25" i="33"/>
  <c r="AJ25" i="33"/>
  <c r="AI25" i="33"/>
  <c r="AH25" i="33"/>
  <c r="AG25" i="33"/>
  <c r="AE25" i="33"/>
  <c r="AD25" i="33"/>
  <c r="AC25" i="33"/>
  <c r="AA25" i="33"/>
  <c r="Z25" i="33"/>
  <c r="AB25" i="33" s="1"/>
  <c r="Y25" i="33"/>
  <c r="X25" i="33"/>
  <c r="W25" i="33"/>
  <c r="V25" i="33"/>
  <c r="U25" i="33"/>
  <c r="S25" i="33"/>
  <c r="R25" i="33"/>
  <c r="T25" i="33" s="1"/>
  <c r="Q25" i="33"/>
  <c r="AV25" i="33" s="1"/>
  <c r="M25" i="33"/>
  <c r="N25" i="34" s="1"/>
  <c r="L25" i="33"/>
  <c r="M25" i="34" s="1"/>
  <c r="AM24" i="33"/>
  <c r="AL24" i="33"/>
  <c r="AK24" i="33"/>
  <c r="AJ24" i="33"/>
  <c r="AI24" i="33"/>
  <c r="AH24" i="33"/>
  <c r="AG24" i="33"/>
  <c r="AE24" i="33"/>
  <c r="AD24" i="33"/>
  <c r="AC24" i="33"/>
  <c r="AA24" i="33"/>
  <c r="Z24" i="33"/>
  <c r="AB24" i="33" s="1"/>
  <c r="Y24" i="33"/>
  <c r="W24" i="33"/>
  <c r="V24" i="33"/>
  <c r="X24" i="33" s="1"/>
  <c r="U24" i="33"/>
  <c r="T24" i="33"/>
  <c r="S24" i="33"/>
  <c r="R24" i="33"/>
  <c r="Q24" i="33"/>
  <c r="AT24" i="33" s="1"/>
  <c r="M24" i="33"/>
  <c r="N24" i="34" s="1"/>
  <c r="L24" i="33"/>
  <c r="M24" i="34" s="1"/>
  <c r="AM23" i="33"/>
  <c r="AL23" i="33"/>
  <c r="AK23" i="33"/>
  <c r="AJ23" i="33"/>
  <c r="AI23" i="33"/>
  <c r="AH23" i="33"/>
  <c r="AG23" i="33"/>
  <c r="AE23" i="33"/>
  <c r="AD23" i="33"/>
  <c r="AC23" i="33"/>
  <c r="AA23" i="33"/>
  <c r="Z23" i="33"/>
  <c r="AB23" i="33" s="1"/>
  <c r="Y23" i="33"/>
  <c r="W23" i="33"/>
  <c r="V23" i="33"/>
  <c r="X23" i="33" s="1"/>
  <c r="U23" i="33"/>
  <c r="S23" i="33"/>
  <c r="R23" i="33"/>
  <c r="T23" i="33" s="1"/>
  <c r="Q23" i="33"/>
  <c r="AN23" i="33" s="1"/>
  <c r="M23" i="33"/>
  <c r="N23" i="34" s="1"/>
  <c r="L23" i="33"/>
  <c r="M23" i="34" s="1"/>
  <c r="AM22" i="33"/>
  <c r="AL22" i="33"/>
  <c r="AK22" i="33"/>
  <c r="AJ22" i="33"/>
  <c r="AI22" i="33"/>
  <c r="AH22" i="33"/>
  <c r="AG22" i="33"/>
  <c r="AE22" i="33"/>
  <c r="AD22" i="33"/>
  <c r="AC22" i="33"/>
  <c r="AA22" i="33"/>
  <c r="Z22" i="33"/>
  <c r="AB22" i="33" s="1"/>
  <c r="Y22" i="33"/>
  <c r="W22" i="33"/>
  <c r="V22" i="33"/>
  <c r="X22" i="33" s="1"/>
  <c r="U22" i="33"/>
  <c r="S22" i="33"/>
  <c r="R22" i="33"/>
  <c r="T22" i="33" s="1"/>
  <c r="Q22" i="33"/>
  <c r="AT22" i="33" s="1"/>
  <c r="M22" i="33"/>
  <c r="N22" i="34" s="1"/>
  <c r="L22" i="33"/>
  <c r="M22" i="34" s="1"/>
  <c r="AP21" i="33"/>
  <c r="AM21" i="33"/>
  <c r="AL21" i="33"/>
  <c r="AK21" i="33"/>
  <c r="AJ21" i="33"/>
  <c r="AI21" i="33"/>
  <c r="AH21" i="33"/>
  <c r="AG21" i="33"/>
  <c r="AE21" i="33"/>
  <c r="AD21" i="33"/>
  <c r="AC21" i="33"/>
  <c r="AA21" i="33"/>
  <c r="Z21" i="33"/>
  <c r="AB21" i="33" s="1"/>
  <c r="Y21" i="33"/>
  <c r="W21" i="33"/>
  <c r="V21" i="33"/>
  <c r="X21" i="33" s="1"/>
  <c r="U21" i="33"/>
  <c r="S21" i="33"/>
  <c r="R21" i="33"/>
  <c r="T21" i="33" s="1"/>
  <c r="Q21" i="33"/>
  <c r="AT21" i="33" s="1"/>
  <c r="M21" i="33"/>
  <c r="N21" i="34" s="1"/>
  <c r="L21" i="33"/>
  <c r="M21" i="34" s="1"/>
  <c r="AU20" i="33"/>
  <c r="AS20" i="33"/>
  <c r="AM20" i="33"/>
  <c r="AL20" i="33"/>
  <c r="AK20" i="33"/>
  <c r="AJ20" i="33"/>
  <c r="AI20" i="33"/>
  <c r="AH20" i="33"/>
  <c r="AG20" i="33"/>
  <c r="AE20" i="33"/>
  <c r="AD20" i="33"/>
  <c r="AC20" i="33"/>
  <c r="AA20" i="33"/>
  <c r="Z20" i="33"/>
  <c r="AB20" i="33" s="1"/>
  <c r="Y20" i="33"/>
  <c r="W20" i="33"/>
  <c r="V20" i="33"/>
  <c r="X20" i="33" s="1"/>
  <c r="U20" i="33"/>
  <c r="S20" i="33"/>
  <c r="R20" i="33"/>
  <c r="T20" i="33" s="1"/>
  <c r="Q20" i="33"/>
  <c r="AT20" i="33" s="1"/>
  <c r="M20" i="33"/>
  <c r="N20" i="34" s="1"/>
  <c r="L20" i="33"/>
  <c r="M20" i="34" s="1"/>
  <c r="AV19" i="33"/>
  <c r="AM19" i="33"/>
  <c r="AL19" i="33"/>
  <c r="AK19" i="33"/>
  <c r="AJ19" i="33"/>
  <c r="AI19" i="33"/>
  <c r="AH19" i="33"/>
  <c r="AG19" i="33"/>
  <c r="AE19" i="33"/>
  <c r="AD19" i="33"/>
  <c r="AC19" i="33"/>
  <c r="AA19" i="33"/>
  <c r="Z19" i="33"/>
  <c r="AB19" i="33" s="1"/>
  <c r="Y19" i="33"/>
  <c r="W19" i="33"/>
  <c r="V19" i="33"/>
  <c r="X19" i="33" s="1"/>
  <c r="U19" i="33"/>
  <c r="S19" i="33"/>
  <c r="R19" i="33"/>
  <c r="T19" i="33" s="1"/>
  <c r="Q19" i="33"/>
  <c r="AT19" i="33" s="1"/>
  <c r="M19" i="33"/>
  <c r="N19" i="34" s="1"/>
  <c r="L19" i="33"/>
  <c r="M19" i="34" s="1"/>
  <c r="AV18" i="33"/>
  <c r="AR18" i="33"/>
  <c r="AO18" i="33"/>
  <c r="AN18" i="33"/>
  <c r="AM18" i="33"/>
  <c r="AL18" i="33"/>
  <c r="AK18" i="33"/>
  <c r="AJ18" i="33"/>
  <c r="AI18" i="33"/>
  <c r="AH18" i="33"/>
  <c r="AG18" i="33"/>
  <c r="AE18" i="33"/>
  <c r="AD18" i="33"/>
  <c r="AC18" i="33"/>
  <c r="AA18" i="33"/>
  <c r="Z18" i="33"/>
  <c r="AB18" i="33" s="1"/>
  <c r="Y18" i="33"/>
  <c r="W18" i="33"/>
  <c r="V18" i="33"/>
  <c r="X18" i="33" s="1"/>
  <c r="U18" i="33"/>
  <c r="S18" i="33"/>
  <c r="R18" i="33"/>
  <c r="T18" i="33" s="1"/>
  <c r="Q18" i="33"/>
  <c r="AT18" i="33" s="1"/>
  <c r="M18" i="33"/>
  <c r="N18" i="34" s="1"/>
  <c r="L18" i="33"/>
  <c r="M18" i="34" s="1"/>
  <c r="AM17" i="33"/>
  <c r="AL17" i="33"/>
  <c r="AK17" i="33"/>
  <c r="AJ17" i="33"/>
  <c r="AI17" i="33"/>
  <c r="AH17" i="33"/>
  <c r="AG17" i="33"/>
  <c r="AE17" i="33"/>
  <c r="AD17" i="33"/>
  <c r="AC17" i="33"/>
  <c r="AB17" i="33"/>
  <c r="AA17" i="33"/>
  <c r="Z17" i="33"/>
  <c r="Y17" i="33"/>
  <c r="W17" i="33"/>
  <c r="V17" i="33"/>
  <c r="X17" i="33" s="1"/>
  <c r="U17" i="33"/>
  <c r="T17" i="33"/>
  <c r="S17" i="33"/>
  <c r="R17" i="33"/>
  <c r="Q17" i="33"/>
  <c r="AV17" i="33" s="1"/>
  <c r="M17" i="33"/>
  <c r="N17" i="34" s="1"/>
  <c r="L17" i="33"/>
  <c r="M17" i="34" s="1"/>
  <c r="AQ16" i="33"/>
  <c r="AO16" i="33"/>
  <c r="AM16" i="33"/>
  <c r="AL16" i="33"/>
  <c r="AK16" i="33"/>
  <c r="AJ16" i="33"/>
  <c r="AI16" i="33"/>
  <c r="AH16" i="33"/>
  <c r="AG16" i="33"/>
  <c r="AE16" i="33"/>
  <c r="AD16" i="33"/>
  <c r="AC16" i="33"/>
  <c r="AA16" i="33"/>
  <c r="Z16" i="33"/>
  <c r="AB16" i="33" s="1"/>
  <c r="Y16" i="33"/>
  <c r="W16" i="33"/>
  <c r="V16" i="33"/>
  <c r="X16" i="33" s="1"/>
  <c r="U16" i="33"/>
  <c r="S16" i="33"/>
  <c r="R16" i="33"/>
  <c r="T16" i="33" s="1"/>
  <c r="Q16" i="33"/>
  <c r="AT16" i="33" s="1"/>
  <c r="M16" i="33"/>
  <c r="N16" i="34" s="1"/>
  <c r="L16" i="33"/>
  <c r="M16" i="34" s="1"/>
  <c r="AM15" i="33"/>
  <c r="AL15" i="33"/>
  <c r="AK15" i="33"/>
  <c r="AJ15" i="33"/>
  <c r="AI15" i="33"/>
  <c r="AH15" i="33"/>
  <c r="AG15" i="33"/>
  <c r="AE15" i="33"/>
  <c r="AD15" i="33"/>
  <c r="AC15" i="33"/>
  <c r="AA15" i="33"/>
  <c r="Z15" i="33"/>
  <c r="AB15" i="33" s="1"/>
  <c r="Y15" i="33"/>
  <c r="W15" i="33"/>
  <c r="V15" i="33"/>
  <c r="X15" i="33" s="1"/>
  <c r="U15" i="33"/>
  <c r="S15" i="33"/>
  <c r="R15" i="33"/>
  <c r="T15" i="33" s="1"/>
  <c r="Q15" i="33"/>
  <c r="AV15" i="33" s="1"/>
  <c r="M15" i="33"/>
  <c r="N15" i="34" s="1"/>
  <c r="L15" i="33"/>
  <c r="M15" i="34" s="1"/>
  <c r="AV14" i="33"/>
  <c r="AS14" i="33"/>
  <c r="AO14" i="33"/>
  <c r="AM14" i="33"/>
  <c r="AL14" i="33"/>
  <c r="AK14" i="33"/>
  <c r="AJ14" i="33"/>
  <c r="AI14" i="33"/>
  <c r="AH14" i="33"/>
  <c r="AG14" i="33"/>
  <c r="AE14" i="33"/>
  <c r="AD14" i="33"/>
  <c r="AC14" i="33"/>
  <c r="AA14" i="33"/>
  <c r="Z14" i="33"/>
  <c r="AB14" i="33" s="1"/>
  <c r="Y14" i="33"/>
  <c r="W14" i="33"/>
  <c r="V14" i="33"/>
  <c r="X14" i="33" s="1"/>
  <c r="U14" i="33"/>
  <c r="U114" i="33" s="1"/>
  <c r="S14" i="33"/>
  <c r="R14" i="33"/>
  <c r="T14" i="33" s="1"/>
  <c r="Q14" i="33"/>
  <c r="AT14" i="33" s="1"/>
  <c r="M14" i="33"/>
  <c r="L14" i="33"/>
  <c r="E23" i="9"/>
  <c r="M21" i="9"/>
  <c r="J26" i="9" s="1"/>
  <c r="I21" i="9"/>
  <c r="G21" i="9"/>
  <c r="E26" i="9" s="1"/>
  <c r="E21" i="9"/>
  <c r="G26" i="9" s="1"/>
  <c r="M26" i="9" s="1"/>
  <c r="F13" i="9"/>
  <c r="Q21" i="9" l="1"/>
  <c r="L26" i="9"/>
  <c r="K26" i="9"/>
  <c r="K21" i="9"/>
  <c r="H26" i="9" s="1"/>
  <c r="I26" i="9" s="1"/>
  <c r="O21" i="9"/>
  <c r="AV45" i="33"/>
  <c r="AQ54" i="33"/>
  <c r="AQ56" i="33"/>
  <c r="AS58" i="33"/>
  <c r="AN59" i="33"/>
  <c r="AO60" i="33"/>
  <c r="AT65" i="33"/>
  <c r="AR70" i="33"/>
  <c r="AT71" i="33"/>
  <c r="AU72" i="33"/>
  <c r="AV21" i="33"/>
  <c r="AT75" i="33"/>
  <c r="AV75" i="33"/>
  <c r="AR75" i="33"/>
  <c r="AT95" i="33"/>
  <c r="AR95" i="33"/>
  <c r="AN95" i="33"/>
  <c r="AR30" i="33"/>
  <c r="AV43" i="33"/>
  <c r="AQ52" i="33"/>
  <c r="AS54" i="33"/>
  <c r="AV58" i="33"/>
  <c r="AV59" i="33"/>
  <c r="AS60" i="33"/>
  <c r="AP61" i="33"/>
  <c r="AR62" i="33"/>
  <c r="AO66" i="33"/>
  <c r="AP17" i="33"/>
  <c r="AN26" i="33"/>
  <c r="AN27" i="33"/>
  <c r="AV30" i="33"/>
  <c r="AN38" i="33"/>
  <c r="AP41" i="33"/>
  <c r="AV54" i="33"/>
  <c r="AU60" i="33"/>
  <c r="AS66" i="33"/>
  <c r="AT78" i="33"/>
  <c r="AO78" i="33"/>
  <c r="AV78" i="33"/>
  <c r="AT110" i="33"/>
  <c r="AS110" i="33"/>
  <c r="AR110" i="33"/>
  <c r="AQ110" i="33"/>
  <c r="AO110" i="33"/>
  <c r="AN110" i="33"/>
  <c r="AO26" i="33"/>
  <c r="AQ36" i="33"/>
  <c r="AO38" i="33"/>
  <c r="AO40" i="33"/>
  <c r="AV95" i="33"/>
  <c r="AR23" i="33"/>
  <c r="AT25" i="33"/>
  <c r="AS26" i="33"/>
  <c r="AN37" i="33"/>
  <c r="AQ38" i="33"/>
  <c r="AN39" i="33"/>
  <c r="AQ40" i="33"/>
  <c r="AP49" i="33"/>
  <c r="AV66" i="33"/>
  <c r="AT23" i="33"/>
  <c r="AR35" i="33"/>
  <c r="AR38" i="33"/>
  <c r="AV39" i="33"/>
  <c r="AT49" i="33"/>
  <c r="AN58" i="33"/>
  <c r="AP73" i="33"/>
  <c r="AN87" i="33"/>
  <c r="AV87" i="33"/>
  <c r="AR87" i="33"/>
  <c r="AV110" i="33"/>
  <c r="AN21" i="33"/>
  <c r="AQ22" i="33"/>
  <c r="AV23" i="33"/>
  <c r="AN30" i="33"/>
  <c r="AN34" i="33"/>
  <c r="AS38" i="33"/>
  <c r="AT82" i="33"/>
  <c r="AN82" i="33"/>
  <c r="AV82" i="33"/>
  <c r="AR82" i="33"/>
  <c r="AV90" i="33"/>
  <c r="AU90" i="33"/>
  <c r="AO90" i="33"/>
  <c r="AN90" i="33"/>
  <c r="AT112" i="33"/>
  <c r="AU112" i="33"/>
  <c r="AQ112" i="33"/>
  <c r="AO112" i="33"/>
  <c r="AS76" i="33"/>
  <c r="AP81" i="33"/>
  <c r="AR98" i="33"/>
  <c r="AV103" i="33"/>
  <c r="AO104" i="33"/>
  <c r="AQ106" i="33"/>
  <c r="AU76" i="33"/>
  <c r="AO94" i="33"/>
  <c r="AN101" i="33"/>
  <c r="AS106" i="33"/>
  <c r="AT89" i="33"/>
  <c r="AQ94" i="33"/>
  <c r="AP101" i="33"/>
  <c r="AN85" i="33"/>
  <c r="AQ86" i="33"/>
  <c r="AU94" i="33"/>
  <c r="AO108" i="33"/>
  <c r="AR103" i="33"/>
  <c r="AU46" i="33"/>
  <c r="AT100" i="33"/>
  <c r="AQ100" i="33"/>
  <c r="AO100" i="33"/>
  <c r="AQ14" i="33"/>
  <c r="Y12" i="34"/>
  <c r="AS16" i="33"/>
  <c r="AS18" i="33"/>
  <c r="AN19" i="33"/>
  <c r="AO20" i="33"/>
  <c r="AR22" i="33"/>
  <c r="AU24" i="33"/>
  <c r="AU26" i="33"/>
  <c r="AR27" i="33"/>
  <c r="AQ28" i="33"/>
  <c r="AS30" i="33"/>
  <c r="AN31" i="33"/>
  <c r="AP33" i="33"/>
  <c r="AV34" i="33"/>
  <c r="AV35" i="33"/>
  <c r="AS36" i="33"/>
  <c r="AU38" i="33"/>
  <c r="AR39" i="33"/>
  <c r="AT41" i="33"/>
  <c r="AU44" i="33"/>
  <c r="AV46" i="33"/>
  <c r="AT47" i="33"/>
  <c r="AN50" i="33"/>
  <c r="AN53" i="33"/>
  <c r="AV55" i="33"/>
  <c r="AO58" i="33"/>
  <c r="AN62" i="33"/>
  <c r="AO64" i="33"/>
  <c r="AQ66" i="33"/>
  <c r="AT69" i="33"/>
  <c r="AO70" i="33"/>
  <c r="AQ72" i="33"/>
  <c r="AR74" i="33"/>
  <c r="AV77" i="33"/>
  <c r="AQ78" i="33"/>
  <c r="AS80" i="33"/>
  <c r="AS82" i="33"/>
  <c r="AN83" i="33"/>
  <c r="AO84" i="33"/>
  <c r="AR86" i="33"/>
  <c r="AU88" i="33"/>
  <c r="AN93" i="33"/>
  <c r="AT104" i="33"/>
  <c r="AQ104" i="33"/>
  <c r="AU104" i="33"/>
  <c r="AT106" i="33"/>
  <c r="AR106" i="33"/>
  <c r="AV106" i="33"/>
  <c r="AU106" i="33"/>
  <c r="AQ74" i="33"/>
  <c r="AT77" i="33"/>
  <c r="AS88" i="33"/>
  <c r="AT102" i="33"/>
  <c r="AO102" i="33"/>
  <c r="AS102" i="33"/>
  <c r="AR102" i="33"/>
  <c r="AV109" i="33"/>
  <c r="AP109" i="33"/>
  <c r="AA114" i="33"/>
  <c r="M14" i="34"/>
  <c r="U23" i="34"/>
  <c r="X12" i="34"/>
  <c r="AR14" i="33"/>
  <c r="AU16" i="33"/>
  <c r="AU18" i="33"/>
  <c r="AR19" i="33"/>
  <c r="AQ20" i="33"/>
  <c r="AS22" i="33"/>
  <c r="AP25" i="33"/>
  <c r="AV26" i="33"/>
  <c r="AV27" i="33"/>
  <c r="AS28" i="33"/>
  <c r="AU30" i="33"/>
  <c r="AT33" i="33"/>
  <c r="AU36" i="33"/>
  <c r="AV38" i="33"/>
  <c r="AN42" i="33"/>
  <c r="AN45" i="33"/>
  <c r="AV47" i="33"/>
  <c r="AO50" i="33"/>
  <c r="AP53" i="33"/>
  <c r="AN54" i="33"/>
  <c r="AO56" i="33"/>
  <c r="AQ58" i="33"/>
  <c r="AO62" i="33"/>
  <c r="AQ64" i="33"/>
  <c r="AR66" i="33"/>
  <c r="AQ70" i="33"/>
  <c r="AS72" i="33"/>
  <c r="AS74" i="33"/>
  <c r="AN75" i="33"/>
  <c r="AO76" i="33"/>
  <c r="AR78" i="33"/>
  <c r="AU80" i="33"/>
  <c r="AU82" i="33"/>
  <c r="AR83" i="33"/>
  <c r="AQ84" i="33"/>
  <c r="AS86" i="33"/>
  <c r="AP89" i="33"/>
  <c r="AP93" i="33"/>
  <c r="AT99" i="33"/>
  <c r="AR99" i="33"/>
  <c r="AN99" i="33"/>
  <c r="AV105" i="33"/>
  <c r="AP105" i="33"/>
  <c r="AR111" i="33"/>
  <c r="AN111" i="33"/>
  <c r="AV113" i="33"/>
  <c r="AT113" i="33"/>
  <c r="AP113" i="33"/>
  <c r="AU22" i="33"/>
  <c r="AN46" i="33"/>
  <c r="AT53" i="33"/>
  <c r="AT93" i="33"/>
  <c r="AN102" i="33"/>
  <c r="AT107" i="33"/>
  <c r="AV107" i="33"/>
  <c r="AR107" i="33"/>
  <c r="AU86" i="33"/>
  <c r="AT92" i="33"/>
  <c r="AO92" i="33"/>
  <c r="AN109" i="33"/>
  <c r="AU14" i="33"/>
  <c r="AR15" i="33"/>
  <c r="AT17" i="33"/>
  <c r="AV22" i="33"/>
  <c r="AO34" i="33"/>
  <c r="AP37" i="33"/>
  <c r="AQ42" i="33"/>
  <c r="AO46" i="33"/>
  <c r="AQ48" i="33"/>
  <c r="AR50" i="33"/>
  <c r="AS56" i="33"/>
  <c r="AU64" i="33"/>
  <c r="AR67" i="33"/>
  <c r="AQ68" i="33"/>
  <c r="AS70" i="33"/>
  <c r="AV74" i="33"/>
  <c r="AU78" i="33"/>
  <c r="AR79" i="33"/>
  <c r="AT81" i="33"/>
  <c r="AV86" i="33"/>
  <c r="AT91" i="33"/>
  <c r="AN91" i="33"/>
  <c r="AT97" i="33"/>
  <c r="AU100" i="33"/>
  <c r="AQ102" i="33"/>
  <c r="AT109" i="33"/>
  <c r="W12" i="34"/>
  <c r="AQ50" i="33"/>
  <c r="AS64" i="33"/>
  <c r="AU74" i="33"/>
  <c r="AN79" i="33"/>
  <c r="AC114" i="33"/>
  <c r="AT15" i="33"/>
  <c r="AQ34" i="33"/>
  <c r="AT37" i="33"/>
  <c r="AQ46" i="33"/>
  <c r="AV67" i="33"/>
  <c r="AS68" i="33"/>
  <c r="AU70" i="33"/>
  <c r="AT79" i="33"/>
  <c r="AU102" i="33"/>
  <c r="AS24" i="33"/>
  <c r="AN15" i="33"/>
  <c r="AN67" i="33"/>
  <c r="AO68" i="33"/>
  <c r="AS100" i="33"/>
  <c r="AS48" i="33"/>
  <c r="AS50" i="33"/>
  <c r="AN22" i="33"/>
  <c r="AO24" i="33"/>
  <c r="AQ26" i="33"/>
  <c r="AT29" i="33"/>
  <c r="AQ32" i="33"/>
  <c r="AR34" i="33"/>
  <c r="AS40" i="33"/>
  <c r="AS42" i="33"/>
  <c r="AN43" i="33"/>
  <c r="AO44" i="33"/>
  <c r="AR46" i="33"/>
  <c r="AU48" i="33"/>
  <c r="AU50" i="33"/>
  <c r="AN55" i="33"/>
  <c r="AP57" i="33"/>
  <c r="AU62" i="33"/>
  <c r="AU68" i="33"/>
  <c r="AV70" i="33"/>
  <c r="AN74" i="33"/>
  <c r="AN77" i="33"/>
  <c r="AN86" i="33"/>
  <c r="AO88" i="33"/>
  <c r="AT90" i="33"/>
  <c r="AS90" i="33"/>
  <c r="AQ90" i="33"/>
  <c r="AQ92" i="33"/>
  <c r="AV102" i="33"/>
  <c r="AN107" i="33"/>
  <c r="AN14" i="33"/>
  <c r="AQ18" i="33"/>
  <c r="AO22" i="33"/>
  <c r="AQ24" i="33"/>
  <c r="AR26" i="33"/>
  <c r="AS32" i="33"/>
  <c r="AS34" i="33"/>
  <c r="AN35" i="33"/>
  <c r="AO36" i="33"/>
  <c r="AU40" i="33"/>
  <c r="AU42" i="33"/>
  <c r="AR43" i="33"/>
  <c r="AQ44" i="33"/>
  <c r="AS46" i="33"/>
  <c r="AV50" i="33"/>
  <c r="AU54" i="33"/>
  <c r="AT57" i="33"/>
  <c r="AV62" i="33"/>
  <c r="AO74" i="33"/>
  <c r="AN78" i="33"/>
  <c r="AQ82" i="33"/>
  <c r="AO86" i="33"/>
  <c r="AQ88" i="33"/>
  <c r="AR90" i="33"/>
  <c r="AR91" i="33"/>
  <c r="AS92" i="33"/>
  <c r="AT94" i="33"/>
  <c r="AR94" i="33"/>
  <c r="AV94" i="33"/>
  <c r="AT98" i="33"/>
  <c r="AU98" i="33"/>
  <c r="AS98" i="33"/>
  <c r="AV98" i="33"/>
  <c r="AS96" i="33"/>
  <c r="AQ108" i="33"/>
  <c r="AU96" i="33"/>
  <c r="AS108" i="33"/>
  <c r="AU110" i="33"/>
  <c r="AS112" i="33"/>
  <c r="Y11" i="34"/>
  <c r="V12" i="34"/>
  <c r="V11" i="34"/>
  <c r="U11" i="34"/>
  <c r="U12" i="34"/>
  <c r="X11" i="34"/>
  <c r="W114" i="33"/>
  <c r="H114" i="33" s="1"/>
  <c r="I114" i="34" s="1"/>
  <c r="T12" i="34"/>
  <c r="W11" i="34"/>
  <c r="W16" i="34" s="1"/>
  <c r="T11" i="34"/>
  <c r="S114" i="33"/>
  <c r="E114" i="33" s="1"/>
  <c r="F114" i="34" s="1"/>
  <c r="X16" i="34"/>
  <c r="X23" i="34"/>
  <c r="M118" i="33"/>
  <c r="N118" i="34" s="1"/>
  <c r="AU15" i="33"/>
  <c r="AQ15" i="33"/>
  <c r="AS15" i="33"/>
  <c r="AO15" i="33"/>
  <c r="AP15" i="33"/>
  <c r="AN17" i="33"/>
  <c r="AS21" i="33"/>
  <c r="AO21" i="33"/>
  <c r="AU21" i="33"/>
  <c r="AQ21" i="33"/>
  <c r="AR21" i="33"/>
  <c r="AU23" i="33"/>
  <c r="AQ23" i="33"/>
  <c r="AS23" i="33"/>
  <c r="AO23" i="33"/>
  <c r="AP23" i="33"/>
  <c r="AN25" i="33"/>
  <c r="AS29" i="33"/>
  <c r="AO29" i="33"/>
  <c r="AU29" i="33"/>
  <c r="AQ29" i="33"/>
  <c r="AR29" i="33"/>
  <c r="AU31" i="33"/>
  <c r="AQ31" i="33"/>
  <c r="AS31" i="33"/>
  <c r="AO31" i="33"/>
  <c r="AP31" i="33"/>
  <c r="AN33" i="33"/>
  <c r="AS37" i="33"/>
  <c r="AO37" i="33"/>
  <c r="AU37" i="33"/>
  <c r="AQ37" i="33"/>
  <c r="AR37" i="33"/>
  <c r="AU39" i="33"/>
  <c r="AQ39" i="33"/>
  <c r="AS39" i="33"/>
  <c r="AO39" i="33"/>
  <c r="AP39" i="33"/>
  <c r="AN41" i="33"/>
  <c r="AS45" i="33"/>
  <c r="AO45" i="33"/>
  <c r="AU45" i="33"/>
  <c r="AQ45" i="33"/>
  <c r="AR45" i="33"/>
  <c r="AU47" i="33"/>
  <c r="AQ47" i="33"/>
  <c r="AS47" i="33"/>
  <c r="AO47" i="33"/>
  <c r="AP47" i="33"/>
  <c r="AN49" i="33"/>
  <c r="AS53" i="33"/>
  <c r="AO53" i="33"/>
  <c r="AU53" i="33"/>
  <c r="AQ53" i="33"/>
  <c r="AR53" i="33"/>
  <c r="AU55" i="33"/>
  <c r="AQ55" i="33"/>
  <c r="AS55" i="33"/>
  <c r="AO55" i="33"/>
  <c r="AP55" i="33"/>
  <c r="AN57" i="33"/>
  <c r="AS61" i="33"/>
  <c r="AO61" i="33"/>
  <c r="AU61" i="33"/>
  <c r="AQ61" i="33"/>
  <c r="AR61" i="33"/>
  <c r="AU63" i="33"/>
  <c r="AQ63" i="33"/>
  <c r="AS63" i="33"/>
  <c r="AO63" i="33"/>
  <c r="AP63" i="33"/>
  <c r="AN65" i="33"/>
  <c r="AS69" i="33"/>
  <c r="AO69" i="33"/>
  <c r="AU69" i="33"/>
  <c r="AQ69" i="33"/>
  <c r="AR69" i="33"/>
  <c r="AU71" i="33"/>
  <c r="AQ71" i="33"/>
  <c r="AS71" i="33"/>
  <c r="AO71" i="33"/>
  <c r="AP71" i="33"/>
  <c r="AN73" i="33"/>
  <c r="AS77" i="33"/>
  <c r="AO77" i="33"/>
  <c r="AU77" i="33"/>
  <c r="AQ77" i="33"/>
  <c r="AR77" i="33"/>
  <c r="AU79" i="33"/>
  <c r="AQ79" i="33"/>
  <c r="AS79" i="33"/>
  <c r="AO79" i="33"/>
  <c r="AP79" i="33"/>
  <c r="AN81" i="33"/>
  <c r="AS85" i="33"/>
  <c r="AO85" i="33"/>
  <c r="AU85" i="33"/>
  <c r="AQ85" i="33"/>
  <c r="AR85" i="33"/>
  <c r="AU87" i="33"/>
  <c r="AQ87" i="33"/>
  <c r="AS87" i="33"/>
  <c r="AO87" i="33"/>
  <c r="AP87" i="33"/>
  <c r="AN89" i="33"/>
  <c r="AS93" i="33"/>
  <c r="AO93" i="33"/>
  <c r="AU93" i="33"/>
  <c r="AQ93" i="33"/>
  <c r="AR93" i="33"/>
  <c r="AU95" i="33"/>
  <c r="AQ95" i="33"/>
  <c r="AS95" i="33"/>
  <c r="AO95" i="33"/>
  <c r="AP95" i="33"/>
  <c r="AN97" i="33"/>
  <c r="AS101" i="33"/>
  <c r="AO101" i="33"/>
  <c r="AU101" i="33"/>
  <c r="AQ101" i="33"/>
  <c r="AR101" i="33"/>
  <c r="AU103" i="33"/>
  <c r="AQ103" i="33"/>
  <c r="AS103" i="33"/>
  <c r="AO103" i="33"/>
  <c r="AP103" i="33"/>
  <c r="AN105" i="33"/>
  <c r="AS109" i="33"/>
  <c r="AO109" i="33"/>
  <c r="AU109" i="33"/>
  <c r="AQ109" i="33"/>
  <c r="AR109" i="33"/>
  <c r="AU111" i="33"/>
  <c r="AQ111" i="33"/>
  <c r="AS111" i="33"/>
  <c r="AO111" i="33"/>
  <c r="AP111" i="33"/>
  <c r="AN113" i="33"/>
  <c r="N14" i="34"/>
  <c r="X17" i="34"/>
  <c r="X22" i="34"/>
  <c r="AS17" i="33"/>
  <c r="AO17" i="33"/>
  <c r="AU17" i="33"/>
  <c r="AQ17" i="33"/>
  <c r="AR17" i="33"/>
  <c r="AU19" i="33"/>
  <c r="AQ19" i="33"/>
  <c r="AS19" i="33"/>
  <c r="AO19" i="33"/>
  <c r="AP19" i="33"/>
  <c r="AS25" i="33"/>
  <c r="AO25" i="33"/>
  <c r="AU25" i="33"/>
  <c r="AQ25" i="33"/>
  <c r="AR25" i="33"/>
  <c r="AU27" i="33"/>
  <c r="AQ27" i="33"/>
  <c r="AS27" i="33"/>
  <c r="AO27" i="33"/>
  <c r="AP27" i="33"/>
  <c r="AS33" i="33"/>
  <c r="AO33" i="33"/>
  <c r="AU33" i="33"/>
  <c r="AQ33" i="33"/>
  <c r="AR33" i="33"/>
  <c r="AU35" i="33"/>
  <c r="AQ35" i="33"/>
  <c r="AS35" i="33"/>
  <c r="AO35" i="33"/>
  <c r="AP35" i="33"/>
  <c r="AS41" i="33"/>
  <c r="AO41" i="33"/>
  <c r="AU41" i="33"/>
  <c r="AQ41" i="33"/>
  <c r="AR41" i="33"/>
  <c r="AU43" i="33"/>
  <c r="AQ43" i="33"/>
  <c r="AS43" i="33"/>
  <c r="AO43" i="33"/>
  <c r="AP43" i="33"/>
  <c r="AS49" i="33"/>
  <c r="AO49" i="33"/>
  <c r="AU49" i="33"/>
  <c r="AQ49" i="33"/>
  <c r="AR49" i="33"/>
  <c r="AU51" i="33"/>
  <c r="AQ51" i="33"/>
  <c r="AS51" i="33"/>
  <c r="AO51" i="33"/>
  <c r="AP51" i="33"/>
  <c r="AS57" i="33"/>
  <c r="AO57" i="33"/>
  <c r="AU57" i="33"/>
  <c r="AQ57" i="33"/>
  <c r="AR57" i="33"/>
  <c r="AU59" i="33"/>
  <c r="AQ59" i="33"/>
  <c r="AS59" i="33"/>
  <c r="AO59" i="33"/>
  <c r="AP59" i="33"/>
  <c r="AS65" i="33"/>
  <c r="AO65" i="33"/>
  <c r="AU65" i="33"/>
  <c r="AQ65" i="33"/>
  <c r="AR65" i="33"/>
  <c r="AU67" i="33"/>
  <c r="AQ67" i="33"/>
  <c r="AS67" i="33"/>
  <c r="AO67" i="33"/>
  <c r="AP67" i="33"/>
  <c r="AS73" i="33"/>
  <c r="AO73" i="33"/>
  <c r="AU73" i="33"/>
  <c r="AQ73" i="33"/>
  <c r="AR73" i="33"/>
  <c r="AU75" i="33"/>
  <c r="AQ75" i="33"/>
  <c r="AS75" i="33"/>
  <c r="AO75" i="33"/>
  <c r="AP75" i="33"/>
  <c r="AS81" i="33"/>
  <c r="AO81" i="33"/>
  <c r="AU81" i="33"/>
  <c r="AQ81" i="33"/>
  <c r="AR81" i="33"/>
  <c r="AU83" i="33"/>
  <c r="AQ83" i="33"/>
  <c r="AS83" i="33"/>
  <c r="AO83" i="33"/>
  <c r="AP83" i="33"/>
  <c r="AS89" i="33"/>
  <c r="AO89" i="33"/>
  <c r="AU89" i="33"/>
  <c r="AQ89" i="33"/>
  <c r="AR89" i="33"/>
  <c r="AU91" i="33"/>
  <c r="AQ91" i="33"/>
  <c r="AS91" i="33"/>
  <c r="AO91" i="33"/>
  <c r="AP91" i="33"/>
  <c r="AS97" i="33"/>
  <c r="AO97" i="33"/>
  <c r="AU97" i="33"/>
  <c r="AQ97" i="33"/>
  <c r="AR97" i="33"/>
  <c r="AU99" i="33"/>
  <c r="AQ99" i="33"/>
  <c r="AS99" i="33"/>
  <c r="AO99" i="33"/>
  <c r="AP99" i="33"/>
  <c r="AS105" i="33"/>
  <c r="AO105" i="33"/>
  <c r="AU105" i="33"/>
  <c r="AQ105" i="33"/>
  <c r="AR105" i="33"/>
  <c r="AU107" i="33"/>
  <c r="AQ107" i="33"/>
  <c r="AS107" i="33"/>
  <c r="AO107" i="33"/>
  <c r="AP107" i="33"/>
  <c r="AS113" i="33"/>
  <c r="AO113" i="33"/>
  <c r="AU113" i="33"/>
  <c r="AQ113" i="33"/>
  <c r="AR113" i="33"/>
  <c r="L117" i="33"/>
  <c r="M117" i="34" s="1"/>
  <c r="AP14" i="33"/>
  <c r="AN16" i="33"/>
  <c r="AR16" i="33"/>
  <c r="AV16" i="33"/>
  <c r="AP18" i="33"/>
  <c r="AN20" i="33"/>
  <c r="AR20" i="33"/>
  <c r="AV20" i="33"/>
  <c r="AP22" i="33"/>
  <c r="AN24" i="33"/>
  <c r="AR24" i="33"/>
  <c r="AV24" i="33"/>
  <c r="AP26" i="33"/>
  <c r="AN28" i="33"/>
  <c r="AR28" i="33"/>
  <c r="AV28" i="33"/>
  <c r="AP30" i="33"/>
  <c r="AN32" i="33"/>
  <c r="AR32" i="33"/>
  <c r="AV32" i="33"/>
  <c r="AP34" i="33"/>
  <c r="AN36" i="33"/>
  <c r="AR36" i="33"/>
  <c r="AV36" i="33"/>
  <c r="AP38" i="33"/>
  <c r="AN40" i="33"/>
  <c r="AR40" i="33"/>
  <c r="AV40" i="33"/>
  <c r="AP42" i="33"/>
  <c r="AN44" i="33"/>
  <c r="AR44" i="33"/>
  <c r="AV44" i="33"/>
  <c r="AP46" i="33"/>
  <c r="AN48" i="33"/>
  <c r="AR48" i="33"/>
  <c r="AV48" i="33"/>
  <c r="AP50" i="33"/>
  <c r="AN52" i="33"/>
  <c r="AR52" i="33"/>
  <c r="AV52" i="33"/>
  <c r="AP54" i="33"/>
  <c r="AN56" i="33"/>
  <c r="AR56" i="33"/>
  <c r="AV56" i="33"/>
  <c r="AP58" i="33"/>
  <c r="AN60" i="33"/>
  <c r="AR60" i="33"/>
  <c r="AV60" i="33"/>
  <c r="AP62" i="33"/>
  <c r="AN64" i="33"/>
  <c r="AR64" i="33"/>
  <c r="AV64" i="33"/>
  <c r="AP66" i="33"/>
  <c r="AN68" i="33"/>
  <c r="AR68" i="33"/>
  <c r="AV68" i="33"/>
  <c r="AP70" i="33"/>
  <c r="AN72" i="33"/>
  <c r="AR72" i="33"/>
  <c r="AV72" i="33"/>
  <c r="AP74" i="33"/>
  <c r="AN76" i="33"/>
  <c r="AR76" i="33"/>
  <c r="AV76" i="33"/>
  <c r="AP78" i="33"/>
  <c r="AN80" i="33"/>
  <c r="AR80" i="33"/>
  <c r="AV80" i="33"/>
  <c r="AP82" i="33"/>
  <c r="AN84" i="33"/>
  <c r="AR84" i="33"/>
  <c r="AV84" i="33"/>
  <c r="AP86" i="33"/>
  <c r="AN88" i="33"/>
  <c r="AR88" i="33"/>
  <c r="AV88" i="33"/>
  <c r="AP90" i="33"/>
  <c r="AN92" i="33"/>
  <c r="AR92" i="33"/>
  <c r="AV92" i="33"/>
  <c r="AP94" i="33"/>
  <c r="AN96" i="33"/>
  <c r="AR96" i="33"/>
  <c r="AV96" i="33"/>
  <c r="AP98" i="33"/>
  <c r="AN100" i="33"/>
  <c r="AR100" i="33"/>
  <c r="AV100" i="33"/>
  <c r="AP102" i="33"/>
  <c r="AN104" i="33"/>
  <c r="AR104" i="33"/>
  <c r="AV104" i="33"/>
  <c r="AP106" i="33"/>
  <c r="AN108" i="33"/>
  <c r="AR108" i="33"/>
  <c r="AV108" i="33"/>
  <c r="AP110" i="33"/>
  <c r="AN112" i="33"/>
  <c r="AR112" i="33"/>
  <c r="AV112" i="33"/>
  <c r="Y114" i="33"/>
  <c r="U22" i="34"/>
  <c r="U26" i="34" s="1"/>
  <c r="AP16" i="33"/>
  <c r="AP20" i="33"/>
  <c r="AP24" i="33"/>
  <c r="AP28" i="33"/>
  <c r="AP32" i="33"/>
  <c r="AP36" i="33"/>
  <c r="AP40" i="33"/>
  <c r="AP44" i="33"/>
  <c r="AP48" i="33"/>
  <c r="AP52" i="33"/>
  <c r="AP56" i="33"/>
  <c r="AP60" i="33"/>
  <c r="AP64" i="33"/>
  <c r="AP68" i="33"/>
  <c r="AP72" i="33"/>
  <c r="AP76" i="33"/>
  <c r="AP80" i="33"/>
  <c r="AP84" i="33"/>
  <c r="AP88" i="33"/>
  <c r="AP92" i="33"/>
  <c r="AP96" i="33"/>
  <c r="AP100" i="33"/>
  <c r="AP104" i="33"/>
  <c r="AP108" i="33"/>
  <c r="AP112" i="33"/>
  <c r="Q26" i="9" l="1"/>
  <c r="O26" i="9"/>
  <c r="U18" i="34"/>
  <c r="AO114" i="33"/>
  <c r="W14" i="34" s="1"/>
  <c r="AN114" i="33"/>
  <c r="W13" i="34" s="1"/>
  <c r="AR114" i="33"/>
  <c r="X14" i="34" s="1"/>
  <c r="AS114" i="33"/>
  <c r="X15" i="34" s="1"/>
  <c r="AT114" i="33"/>
  <c r="Y13" i="34" s="1"/>
  <c r="AU114" i="33"/>
  <c r="Y14" i="34" s="1"/>
  <c r="X26" i="34"/>
  <c r="X18" i="34"/>
  <c r="AP114" i="33"/>
  <c r="W15" i="34" s="1"/>
  <c r="W18" i="34"/>
  <c r="W17" i="34"/>
  <c r="V16" i="34"/>
  <c r="V17" i="34"/>
  <c r="AQ114" i="33"/>
  <c r="X13" i="34" s="1"/>
  <c r="AV114" i="33"/>
  <c r="Y15" i="34" s="1"/>
  <c r="T16" i="34"/>
  <c r="T17" i="34"/>
  <c r="Y18" i="34"/>
  <c r="Y17" i="34"/>
  <c r="Y16" i="34"/>
  <c r="U24" i="34"/>
  <c r="X25" i="34"/>
  <c r="X24" i="34"/>
  <c r="T18" i="34"/>
  <c r="U25" i="34"/>
  <c r="U17" i="34"/>
  <c r="U16" i="34"/>
  <c r="V1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Schmitz, Patrick (GE Aviation, US)</author>
  </authors>
  <commentList>
    <comment ref="N3" authorId="0" shapeId="0" xr:uid="{C5F0F5DE-D7A1-4436-AD37-8D84AA966603}">
      <text>
        <r>
          <rPr>
            <b/>
            <sz val="9"/>
            <color indexed="81"/>
            <rFont val="Tahoma"/>
            <family val="2"/>
          </rPr>
          <t>Schmitz, Patrick (GE Aviation, US):</t>
        </r>
        <r>
          <rPr>
            <sz val="9"/>
            <color indexed="81"/>
            <rFont val="Tahoma"/>
            <family val="2"/>
          </rPr>
          <t xml:space="preserve">
keep this cell for formatting on User 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Harrison, Aundreya</author>
  </authors>
  <commentList>
    <comment ref="Z9" authorId="0" shapeId="0" xr:uid="{00000000-0006-0000-0B00-000001000000}">
      <text>
        <r>
          <rPr>
            <b/>
            <sz val="9"/>
            <color indexed="81"/>
            <rFont val="Tahoma"/>
            <family val="2"/>
          </rPr>
          <t xml:space="preserve">Notes:
</t>
        </r>
        <r>
          <rPr>
            <sz val="10.5"/>
            <color indexed="81"/>
            <rFont val="Tahoma"/>
            <family val="2"/>
          </rPr>
          <t xml:space="preserve">
The 95% UCL and 95% LCL represent the 95% upper and lower confidence limits on the binomial distribution.  The Calculated Score is the basic computation reported on the report page for % Repeatability and % Accuracy.  The 95% confidence interval represents the range within which the true Calculated Score lies given the uncertainty associated with limited sample sizes.  As sample size increases (in this case, Total Inspected) the confidence interval will get smaller and smaller which indicates more reliable estimates of the true percentages.  In the case of the Demo data, the true Calculated score for Operator 1 could be as low as 76.8% given that only 14 samples inspected, even though there was a 100% Appraiser value calculated. Also, even though Operator 2 had a lower score, Operators 1 and 3 cannot be distinguished from Operator 2 because the calculated score of #2 (78.6%) lies within the confidence limits for Operators 1 and 3.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 User</author>
  </authors>
  <commentList>
    <comment ref="A4" authorId="0" shapeId="0" xr:uid="{00000000-0006-0000-0000-000001000000}">
      <text>
        <r>
          <rPr>
            <sz val="9"/>
            <color indexed="81"/>
            <rFont val="Tahoma"/>
            <family val="2"/>
          </rPr>
          <t xml:space="preserve">
Number of the FAI part [e.g., customer part number contained on the purchasing documents; part number from the associated Bill of Materials (BOM); manufacturer part number for internal parts, when customer part number is not available].
</t>
        </r>
        <r>
          <rPr>
            <i/>
            <sz val="9"/>
            <color indexed="81"/>
            <rFont val="Tahoma"/>
            <family val="2"/>
          </rPr>
          <t>(Note: If customer part number is on PO, an FAI is required to be performed and stored to their part number (see Block 4 instructions for FAIR naming conventions.) Show the correlation to the GE part number by listing the GE Part Number in column 15 and it's FAIR Number in column 18.)</t>
        </r>
      </text>
    </comment>
    <comment ref="B4" authorId="0" shapeId="0" xr:uid="{00000000-0006-0000-0000-000002000000}">
      <text>
        <r>
          <rPr>
            <sz val="9"/>
            <color indexed="81"/>
            <rFont val="Tahoma"/>
            <family val="2"/>
          </rPr>
          <t xml:space="preserve">
Name of the FAI part. (As shown on drawing)</t>
        </r>
      </text>
    </comment>
    <comment ref="C4" authorId="0" shapeId="0" xr:uid="{00000000-0006-0000-0000-000003000000}">
      <text>
        <r>
          <rPr>
            <sz val="9"/>
            <color indexed="81"/>
            <rFont val="Tahoma"/>
            <family val="2"/>
          </rPr>
          <t xml:space="preserve">
Serial number of the FAI part; unique identifier assigned to a detail part, sub-assembly, or assembly by the organization or customer.</t>
        </r>
        <r>
          <rPr>
            <i/>
            <sz val="9"/>
            <color indexed="81"/>
            <rFont val="Tahoma"/>
            <family val="2"/>
          </rPr>
          <t xml:space="preserve">
(The number documented in this box shall comply with the serial number format identified on the part drawing.  If needed, additional tracking numbers (e.g., barcode tracking number, etc.) can be added.)
(Record "NA" if not applicable.)</t>
        </r>
        <r>
          <rPr>
            <sz val="9"/>
            <color indexed="81"/>
            <rFont val="Tahoma"/>
            <family val="2"/>
          </rPr>
          <t xml:space="preserve">
</t>
        </r>
      </text>
    </comment>
    <comment ref="D4" authorId="0" shapeId="0" xr:uid="{00000000-0006-0000-0000-000004000000}">
      <text>
        <r>
          <rPr>
            <sz val="9"/>
            <color indexed="81"/>
            <rFont val="Tahoma"/>
            <family val="2"/>
          </rPr>
          <t xml:space="preserve">Reference number that identifies the First Article Inspection Report (FAIR); this may be an internal report number.
</t>
        </r>
        <r>
          <rPr>
            <i/>
            <sz val="9"/>
            <color indexed="81"/>
            <rFont val="Tahoma"/>
            <family val="2"/>
          </rPr>
          <t xml:space="preserve">(Use format of Part Number, Rev.
123456-001 Rev -
If another FAI of same PN/Rev add , (1), (2,) etc.
123456-001 Rev - (1)
123456-001 Rev - (2)
Note: when saving the file </t>
        </r>
        <r>
          <rPr>
            <b/>
            <i/>
            <sz val="9"/>
            <color indexed="81"/>
            <rFont val="Tahoma"/>
            <family val="2"/>
          </rPr>
          <t>electronically</t>
        </r>
        <r>
          <rPr>
            <i/>
            <sz val="9"/>
            <color indexed="81"/>
            <rFont val="Tahoma"/>
            <family val="2"/>
          </rPr>
          <t xml:space="preserve">, add "FAI" to the end of the FAIR Number to create the file name. This will help identify it as a FAIR file in PDM.
123456-001 Rev A FAI or 123456-001 Rev A(1) FAI
If more than 1 supplier of same part, add Supplier's name to end of file.
123456-001 Rev A FAI Supplier's Name or 123456-001 Rev A(1) FAI Supplier's Name
(Note: If the customer part number is on the PO, use the customer part number and their revision (if applicable) as the FAIR Number and Electronic File Name with similar format as describe above. Show the correlation to the GE part number by listing the GE Part Number in column 15 and it's FAIR Number in column 18.)
</t>
        </r>
      </text>
    </comment>
    <comment ref="A6" authorId="0" shapeId="0" xr:uid="{00000000-0006-0000-0000-000005000000}">
      <text>
        <r>
          <rPr>
            <sz val="9"/>
            <color indexed="81"/>
            <rFont val="Tahoma"/>
            <family val="2"/>
          </rPr>
          <t xml:space="preserve">
Latest revision that affects the FAI part being inspected. If the part has not been revised, indicate as such (e.g., N/C, No Change). 
</t>
        </r>
        <r>
          <rPr>
            <i/>
            <sz val="9"/>
            <color indexed="81"/>
            <rFont val="Tahoma"/>
            <family val="2"/>
          </rPr>
          <t>(Normally the revision as shown on the Parts List for item. If there is no parts list, enter "NA".)</t>
        </r>
      </text>
    </comment>
    <comment ref="B6" authorId="0" shapeId="0" xr:uid="{00000000-0006-0000-0000-000006000000}">
      <text>
        <r>
          <rPr>
            <sz val="9"/>
            <color indexed="81"/>
            <rFont val="Tahoma"/>
            <family val="2"/>
          </rPr>
          <t xml:space="preserve">
Drawing number or DPD data set associated with the FAI part; drawing may be from customer, internal system, or design definition.</t>
        </r>
      </text>
    </comment>
    <comment ref="C6" authorId="0" shapeId="0" xr:uid="{00000000-0006-0000-0000-000007000000}">
      <text>
        <r>
          <rPr>
            <sz val="9"/>
            <color indexed="81"/>
            <rFont val="Tahoma"/>
            <family val="2"/>
          </rPr>
          <t xml:space="preserve">
The revision level of the drawing or DPD data set associated with the FAI part. If the drawing has not been revised, indicate as such (e.g., N/C, No Change).
</t>
        </r>
        <r>
          <rPr>
            <i/>
            <sz val="9"/>
            <color indexed="81"/>
            <rFont val="Tahoma"/>
            <family val="2"/>
          </rPr>
          <t>(If there is no revision, enter "NA")</t>
        </r>
      </text>
    </comment>
    <comment ref="D6" authorId="0" shapeId="0" xr:uid="{00000000-0006-0000-0000-000008000000}">
      <text>
        <r>
          <rPr>
            <sz val="9"/>
            <color indexed="81"/>
            <rFont val="Tahoma"/>
            <family val="2"/>
          </rPr>
          <t xml:space="preserve">
Provide reference numbers of any changes that are incorporated in the product, but not reflected in referenced drawing/part revision level (e.g., change in design, engineering changes, manufacturing changes, deviation or exclusion from certain drawing or DPD requirements).
</t>
        </r>
        <r>
          <rPr>
            <i/>
            <sz val="9"/>
            <color indexed="81"/>
            <rFont val="Tahoma"/>
            <family val="2"/>
          </rPr>
          <t>(If none- enter "NA")</t>
        </r>
      </text>
    </comment>
    <comment ref="A8" authorId="0" shapeId="0" xr:uid="{00000000-0006-0000-0000-000009000000}">
      <text>
        <r>
          <rPr>
            <sz val="9"/>
            <color indexed="81"/>
            <rFont val="Tahoma"/>
            <family val="2"/>
          </rPr>
          <t xml:space="preserve">
Reference number that provides traceability to the manufacturing record of the FAI part (e.g., router number, manufacturing plan number). Additional information such as lot number, batch number, date code, or line number may be included, as needed, to provide traceability to the specific manufacturing lot.
</t>
        </r>
        <r>
          <rPr>
            <i/>
            <sz val="9"/>
            <color indexed="81"/>
            <rFont val="Tahoma"/>
            <family val="2"/>
          </rPr>
          <t>(Work order # and Work Instructions if applicable.)</t>
        </r>
      </text>
    </comment>
    <comment ref="B8" authorId="0" shapeId="0" xr:uid="{00000000-0006-0000-0000-00000A000000}">
      <text>
        <r>
          <rPr>
            <sz val="9"/>
            <color indexed="81"/>
            <rFont val="Tahoma"/>
            <family val="2"/>
          </rPr>
          <t xml:space="preserve">
Name of the organization performing the FAI.</t>
        </r>
      </text>
    </comment>
    <comment ref="C8" authorId="0" shapeId="0" xr:uid="{00000000-0006-0000-0000-00000B000000}">
      <text>
        <r>
          <rPr>
            <sz val="9"/>
            <color indexed="81"/>
            <rFont val="Tahoma"/>
            <family val="2"/>
          </rPr>
          <t xml:space="preserve">
Supplier Code: A unique number given by customer to the organization; sometimes referred to as Vendor Code, Vendor Identification Number, or Supplier Number.
</t>
        </r>
        <r>
          <rPr>
            <i/>
            <sz val="9"/>
            <color indexed="81"/>
            <rFont val="Tahoma"/>
            <family val="2"/>
          </rPr>
          <t>(Typically not GE Cage Code, but Vendor Code the customer assigns to GE.)</t>
        </r>
      </text>
    </comment>
    <comment ref="D8" authorId="0" shapeId="0" xr:uid="{00000000-0006-0000-0000-00000C000000}">
      <text>
        <r>
          <rPr>
            <sz val="9"/>
            <color indexed="81"/>
            <rFont val="Tahoma"/>
            <family val="2"/>
          </rPr>
          <t xml:space="preserve">
Customer purchase order number, if applicable.</t>
        </r>
      </text>
    </comment>
    <comment ref="A9" authorId="0" shapeId="0" xr:uid="{00000000-0006-0000-0000-00000D000000}">
      <text>
        <r>
          <rPr>
            <b/>
            <sz val="9"/>
            <color indexed="81"/>
            <rFont val="Tahoma"/>
            <family val="2"/>
          </rPr>
          <t xml:space="preserve">GE User: </t>
        </r>
        <r>
          <rPr>
            <sz val="9"/>
            <color indexed="81"/>
            <rFont val="Tahoma"/>
            <family val="2"/>
          </rPr>
          <t xml:space="preserve">Check, as appropriate.
</t>
        </r>
        <r>
          <rPr>
            <i/>
            <sz val="9"/>
            <color indexed="81"/>
            <rFont val="Tahoma"/>
            <family val="2"/>
          </rPr>
          <t>(Check Detail FAI for a discrete part - one that is not an assembly.)</t>
        </r>
      </text>
    </comment>
    <comment ref="B9" authorId="0" shapeId="0" xr:uid="{00000000-0006-0000-0000-00000E000000}">
      <text>
        <r>
          <rPr>
            <sz val="9"/>
            <color indexed="81"/>
            <rFont val="Tahoma"/>
            <family val="2"/>
          </rPr>
          <t xml:space="preserve">Check as appropriate.
</t>
        </r>
        <r>
          <rPr>
            <i/>
            <sz val="9"/>
            <color indexed="81"/>
            <rFont val="Tahoma"/>
            <family val="2"/>
          </rPr>
          <t>(If Partial, complete the "Baseline Part Number" and "Reason for Partial FAI " fields.)</t>
        </r>
      </text>
    </comment>
    <comment ref="C10" authorId="0" shapeId="0" xr:uid="{00000000-0006-0000-0000-00000F000000}">
      <text>
        <r>
          <rPr>
            <sz val="9"/>
            <color indexed="81"/>
            <rFont val="Tahoma"/>
            <family val="2"/>
          </rPr>
          <t xml:space="preserve">
For a partial FAI, provide the previous FAI part number or approved configuration (including revision level) to which this partial FAI is performed. For a partial FAI based on similar parts (reference 9102, 4.6), provide the approved configuration FAI part number, including revision level.</t>
        </r>
      </text>
    </comment>
    <comment ref="A11" authorId="0" shapeId="0" xr:uid="{00000000-0006-0000-0000-000010000000}">
      <text>
        <r>
          <rPr>
            <sz val="9"/>
            <color indexed="81"/>
            <rFont val="Tahoma"/>
            <family val="2"/>
          </rPr>
          <t xml:space="preserve">
State the reason for the current partial FAI (e.g., changes in design, process, or manufacturing location). 
(Provide a short summary that allows someone to easily understand the reason for the FAI, e.g., New part added to top level as a one-way change resulting in a dash number roll. Ref 4.6 f.)
The organization shall perform a full FAI or a partial FAI for affected characteristics, when any of the following occurs:
1. A change in the design characteristics affecting fit, form, or function of the part.
2. A change in manufacturing source(s), process(es), inspection method(s), location of manufacture, tooling, or materials that can potentially affect fit, form, or function.
3. A change in numerical control program or translation to another media that can potentially affect fit, form, or function.
4. A natural or man-made event, which may adversely affect the manufacturing process.
5. An implementation of corrective action required to complete a previous FAI, as described in 4.4.
6. A lapse in production for two years shall require an update for any characteristics that may be impacted by the inactivity. This lapse is from the completion of last production operation to the actual restart of production.
</t>
        </r>
      </text>
    </comment>
    <comment ref="A14" authorId="0" shapeId="0" xr:uid="{00000000-0006-0000-0000-000011000000}">
      <text>
        <r>
          <rPr>
            <sz val="9"/>
            <color indexed="81"/>
            <rFont val="Tahoma"/>
            <family val="2"/>
          </rPr>
          <t xml:space="preserve">
Data Fields 15, 16, 17, and 18: This section is required only if the part number identified in field 1 is an assembly requiring lower level parts (i.e., detail parts) to be installed.</t>
        </r>
      </text>
    </comment>
    <comment ref="A16" authorId="0" shapeId="0" xr:uid="{00000000-0006-0000-0000-000012000000}">
      <text>
        <r>
          <rPr>
            <sz val="9"/>
            <color indexed="81"/>
            <rFont val="Tahoma"/>
            <family val="2"/>
          </rPr>
          <t xml:space="preserve">
Part number included in the assembly and items from the BOM included in the drawing, DPD, or next level assembly. Typically these are the part numbers, standard catalogue items, or sub-assembly numbers required to complete the product noted in field 1.
</t>
        </r>
        <r>
          <rPr>
            <i/>
            <sz val="9"/>
            <color indexed="81"/>
            <rFont val="Tahoma"/>
            <family val="2"/>
          </rPr>
          <t>(Some customers allow a reference to an attached parts list in lieu of listing each part. If so, be aware that data normally recorded in columns 16, 17, &amp; 18 will also need to be shown on the attached list.)</t>
        </r>
      </text>
    </comment>
    <comment ref="B16" authorId="0" shapeId="0" xr:uid="{00000000-0006-0000-0000-000013000000}">
      <text>
        <r>
          <rPr>
            <sz val="9"/>
            <color indexed="81"/>
            <rFont val="Tahoma"/>
            <family val="2"/>
          </rPr>
          <t xml:space="preserve">
Name of the part installed in the assembly.
</t>
        </r>
        <r>
          <rPr>
            <i/>
            <sz val="9"/>
            <color indexed="81"/>
            <rFont val="Tahoma"/>
            <family val="2"/>
          </rPr>
          <t>(As per part drawing or Reference Designator per Parts List.)</t>
        </r>
      </text>
    </comment>
    <comment ref="C16" authorId="0" shapeId="0" xr:uid="{00000000-0006-0000-0000-000014000000}">
      <text>
        <r>
          <rPr>
            <sz val="9"/>
            <color indexed="81"/>
            <rFont val="Tahoma"/>
            <family val="2"/>
          </rPr>
          <t xml:space="preserve">
Serial number of the part that is installed in the assembly.
</t>
        </r>
        <r>
          <rPr>
            <i/>
            <sz val="9"/>
            <color indexed="81"/>
            <rFont val="Tahoma"/>
            <family val="2"/>
          </rPr>
          <t>(Enter "NA" if not applicable.)</t>
        </r>
      </text>
    </comment>
    <comment ref="D16" authorId="0" shapeId="0" xr:uid="{00000000-0006-0000-0000-000015000000}">
      <text>
        <r>
          <rPr>
            <sz val="9"/>
            <color indexed="81"/>
            <rFont val="Tahoma"/>
            <family val="2"/>
          </rPr>
          <t xml:space="preserve">
Report number for the detail parts and associated assemblies.</t>
        </r>
        <r>
          <rPr>
            <i/>
            <sz val="9"/>
            <color indexed="81"/>
            <rFont val="Tahoma"/>
            <family val="2"/>
          </rPr>
          <t xml:space="preserve">
(Enter "NA" if a FAIR# does not apply, i.e., catalogue items, COTS parts. For supplier FAIs, it is permissible to use the Receiving Inspection receiver number where the supplier's FAIR is located.)</t>
        </r>
      </text>
    </comment>
    <comment ref="A35" authorId="0" shapeId="0" xr:uid="{00000000-0006-0000-0000-000016000000}">
      <text>
        <r>
          <rPr>
            <sz val="9"/>
            <color indexed="81"/>
            <rFont val="Tahoma"/>
            <family val="2"/>
          </rPr>
          <t xml:space="preserve">
Printed name or unique identification, and signature of the person approving the FAIR. This signature certifies the evaluation activities in 9102, 4.5 are complete and the FAIR is approved.
NOTE: Electronic identification or signature are both acceptable.
</t>
        </r>
        <r>
          <rPr>
            <i/>
            <sz val="9"/>
            <color indexed="81"/>
            <rFont val="Tahoma"/>
            <family val="2"/>
          </rPr>
          <t>(An electronic signature is acceptable as long as it is acceptable within the Quality Management System. The QMS must define electronic signature usage and control.)</t>
        </r>
        <r>
          <rPr>
            <sz val="9"/>
            <color indexed="81"/>
            <rFont val="Tahoma"/>
            <family val="2"/>
          </rPr>
          <t xml:space="preserve">
</t>
        </r>
      </text>
    </comment>
    <comment ref="D35" authorId="0" shapeId="0" xr:uid="{00000000-0006-0000-0000-000017000000}">
      <text>
        <r>
          <rPr>
            <sz val="9"/>
            <color indexed="81"/>
            <rFont val="Tahoma"/>
            <family val="2"/>
          </rPr>
          <t xml:space="preserve">
Date when field 19 was signed.</t>
        </r>
      </text>
    </comment>
    <comment ref="A37" authorId="0" shapeId="0" xr:uid="{00000000-0006-0000-0000-000018000000}">
      <text>
        <r>
          <rPr>
            <sz val="9"/>
            <color indexed="81"/>
            <rFont val="Tahoma"/>
            <family val="2"/>
          </rPr>
          <t xml:space="preserve">
Check “FAI Complete”, if all characteristics are conforming. Check “FAI Not Complete”, if nonconforming characteristics are documented in accordance with 9102, 4.4.
(Ref 4.4)
a. The FAI with design characteristic nonconformance(s) is “not complete”. An FAI with noted nonconforming design characteristics may have Form 1, “Part Number Accountability”, (see field 19) signed and shall be noted as “FAI Not Complete”.
b. When processing a FAIR with documented nonconformances:
1. Record the nonconforming design characteristics on Form 3, “Characteristic Accountability, Verification, and Compatibility Evaluation”.
2. Record the nonconformance document reference number on Form 3 (see field 11).
3. Check the box “FAI Not Complete” on Form 1 (see field 19).
c. The organization shall implement corrective action(s) and perform a partial FAI for all affected characteristics on the next production run, after implementation of the associated corrective action(s). If the partial FAI does not clear all identified nonconformances, the FAI is still “not complete” and the requirement to complete the FAI is still in effect.
NOTE: A full FAI may be done in lieu of a partial FAI.
</t>
        </r>
      </text>
    </comment>
    <comment ref="A38" authorId="0" shapeId="0" xr:uid="{00000000-0006-0000-0000-000019000000}">
      <text>
        <r>
          <rPr>
            <sz val="9"/>
            <color indexed="81"/>
            <rFont val="Tahoma"/>
            <family val="2"/>
          </rPr>
          <t xml:space="preserve">
Reviewed By: Printed name or unique identification, and signature of the person from the organization who approved the FAIR.
NOTE: Electronic identification or signature are both acceptable.
</t>
        </r>
        <r>
          <rPr>
            <i/>
            <sz val="9"/>
            <color indexed="81"/>
            <rFont val="Tahoma"/>
            <family val="2"/>
          </rPr>
          <t>(An electronic signature is acceptable as long as it is acceptable within the Quality Management System. The QMS must define electronic signature usage and control.)</t>
        </r>
        <r>
          <rPr>
            <sz val="9"/>
            <color indexed="81"/>
            <rFont val="Tahoma"/>
            <family val="2"/>
          </rPr>
          <t xml:space="preserve">
</t>
        </r>
        <r>
          <rPr>
            <i/>
            <sz val="9"/>
            <color indexed="81"/>
            <rFont val="Tahoma"/>
            <family val="2"/>
          </rPr>
          <t>(A formal FAI review is not required, but is encouraged if past product history justifies it.  If a review is performed, the signature in block 21 indicates the FAIR appears complete. It does not indicate all the details have been reviewed and approved, which is  the responsibility of person shown in block 19.)</t>
        </r>
      </text>
    </comment>
    <comment ref="D38" authorId="0" shapeId="0" xr:uid="{00000000-0006-0000-0000-00001A000000}">
      <text>
        <r>
          <rPr>
            <sz val="9"/>
            <color indexed="81"/>
            <rFont val="Tahoma"/>
            <family val="2"/>
          </rPr>
          <t xml:space="preserve">
Date when field 21 was signed.</t>
        </r>
      </text>
    </comment>
    <comment ref="A40" authorId="0" shapeId="0" xr:uid="{00000000-0006-0000-0000-00001B000000}">
      <text>
        <r>
          <rPr>
            <sz val="9"/>
            <color indexed="81"/>
            <rFont val="Tahoma"/>
            <family val="2"/>
          </rPr>
          <t xml:space="preserve">
Customer Approval: Used by customer to record approval, if required.
</t>
        </r>
        <r>
          <rPr>
            <i/>
            <sz val="9"/>
            <color indexed="81"/>
            <rFont val="Tahoma"/>
            <family val="2"/>
          </rPr>
          <t>(In some cases, customers refuse to sign indicating Approval . Alternatively, request customer to sign as "Reviewed". If customer still refuses to sign, but did review, it is recommended to print the name of customer representative and add a statement indicating the FAI was presented and reviewed by customer - then sign and date.)</t>
        </r>
      </text>
    </comment>
    <comment ref="D40" authorId="0" shapeId="0" xr:uid="{00000000-0006-0000-0000-00001C000000}">
      <text>
        <r>
          <rPr>
            <sz val="9"/>
            <color indexed="81"/>
            <rFont val="Tahoma"/>
            <family val="2"/>
          </rPr>
          <t xml:space="preserve">
Date when field 23 was signed.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 User</author>
  </authors>
  <commentList>
    <comment ref="A4" authorId="0" shapeId="0" xr:uid="{00000000-0006-0000-0100-000001000000}">
      <text>
        <r>
          <rPr>
            <i/>
            <sz val="9"/>
            <color indexed="81"/>
            <rFont val="Tahoma"/>
            <family val="2"/>
          </rPr>
          <t xml:space="preserve">
(Cell is auto-populated with info from Form 1. If link is broken, fixed by clicking this cell on this Form, type "=", then go to Form 1 and click cell where PN info is located and hit "return". Defaults to "0" if there is no entry on Form 1.)</t>
        </r>
      </text>
    </comment>
    <comment ref="B4" authorId="0" shapeId="0" xr:uid="{00000000-0006-0000-0100-000002000000}">
      <text>
        <r>
          <rPr>
            <i/>
            <sz val="9"/>
            <color indexed="81"/>
            <rFont val="Tahoma"/>
            <family val="2"/>
          </rPr>
          <t>(Cell is auto-populated with info from Form 1. If link is broken, fix by clicking this cell on this Form, type "=", then go to Form 2 and click cell where Part Name info is located and hit "return". Defaults to "0" if there is no entry on Form 1.)</t>
        </r>
      </text>
    </comment>
    <comment ref="D4" authorId="0" shapeId="0" xr:uid="{00000000-0006-0000-0100-000003000000}">
      <text>
        <r>
          <rPr>
            <i/>
            <sz val="9"/>
            <color indexed="81"/>
            <rFont val="Tahoma"/>
            <family val="2"/>
          </rPr>
          <t>(Cell is auto-populated with info from Form 1. If link is broken, fix by clicking this cell on this Form, type "=", then go to Form 1 and click cell where SN info is located and hit "return". Defaults to "0" if there is no entry on From 1.)</t>
        </r>
      </text>
    </comment>
    <comment ref="F4" authorId="0" shapeId="0" xr:uid="{00000000-0006-0000-0100-000004000000}">
      <text>
        <r>
          <rPr>
            <i/>
            <sz val="9"/>
            <color indexed="81"/>
            <rFont val="Tahoma"/>
            <family val="2"/>
          </rPr>
          <t xml:space="preserve">
(Cell is auto-populated with info from Form 1. If link is broken, fix by clicking this cell on this Form, type "=", then go to Form 1 and click cell where FAI Report Number info is located and hit "return". Defaults to "0" if there is no entry on Form 1.)</t>
        </r>
      </text>
    </comment>
    <comment ref="A5" authorId="0" shapeId="0" xr:uid="{00000000-0006-0000-0100-000005000000}">
      <text>
        <r>
          <rPr>
            <sz val="9"/>
            <color indexed="81"/>
            <rFont val="Tahoma"/>
            <family val="2"/>
          </rPr>
          <t xml:space="preserve">Name of applicable materials or special processes.
</t>
        </r>
        <r>
          <rPr>
            <i/>
            <sz val="9"/>
            <color indexed="81"/>
            <rFont val="Tahoma"/>
            <family val="2"/>
          </rPr>
          <t>If none- enter "NA". If this block in NA, then blocks 6-10 can be left blank- no need to enter NA.</t>
        </r>
      </text>
    </comment>
    <comment ref="B5" authorId="0" shapeId="0" xr:uid="{00000000-0006-0000-0100-000006000000}">
      <text>
        <r>
          <rPr>
            <sz val="9"/>
            <color indexed="81"/>
            <rFont val="Tahoma"/>
            <family val="2"/>
          </rPr>
          <t>Provide the following information:
􀁸 Material specifications and material form (e.g., sheet, bar) for all materials incorporated into the FAI part (e.g., weld or braze filler).
􀁸 Special process specifications; including class, if applicable, and permitted substitutions.
􀁸 If standard catalogue items (e.g., fasteners) or COTS are modified, then list that standard hardware or COTS item.
NOTE: Non-modified standard catalogue items are listed on Form 1, “Part Number Accountability”.</t>
        </r>
      </text>
    </comment>
    <comment ref="C5" authorId="0" shapeId="0" xr:uid="{00000000-0006-0000-0100-000007000000}">
      <text>
        <r>
          <rPr>
            <sz val="9"/>
            <color indexed="81"/>
            <rFont val="Tahoma"/>
            <family val="2"/>
          </rPr>
          <t>Any required code from the customer for material or process listing, as applicable.</t>
        </r>
      </text>
    </comment>
    <comment ref="D5" authorId="0" shapeId="0" xr:uid="{00000000-0006-0000-0100-000008000000}">
      <text>
        <r>
          <rPr>
            <sz val="9"/>
            <color indexed="81"/>
            <rFont val="Tahoma"/>
            <family val="2"/>
          </rPr>
          <t>Identify supplier name, address, and code performing special processes or supplying material. Supplier name and address may be used, when supplier code is not available or not adequate for identification.</t>
        </r>
      </text>
    </comment>
    <comment ref="E5" authorId="0" shapeId="0" xr:uid="{00000000-0006-0000-0100-000009000000}">
      <text>
        <r>
          <rPr>
            <sz val="9"/>
            <color indexed="81"/>
            <rFont val="Tahoma"/>
            <family val="2"/>
          </rPr>
          <t>Indicate if the special process(es) or material sources are approved by the customer. Enter “Yes” if approved; “No” if approval is required, but process source is not approved; or “NA” if customer approval is not required.</t>
        </r>
      </text>
    </comment>
    <comment ref="F5" authorId="0" shapeId="0" xr:uid="{00000000-0006-0000-0100-00000A000000}">
      <text>
        <r>
          <rPr>
            <sz val="9"/>
            <color indexed="81"/>
            <rFont val="Tahoma"/>
            <family val="2"/>
          </rPr>
          <t>The applicable certificate number (e.g., special process completion
certification, raw material test report number, modified standard catalogue item compliance report number,
traceability number).</t>
        </r>
      </text>
    </comment>
    <comment ref="A35" authorId="0" shapeId="0" xr:uid="{00000000-0006-0000-0100-00000B000000}">
      <text>
        <r>
          <rPr>
            <sz val="9"/>
            <color indexed="81"/>
            <rFont val="Tahoma"/>
            <family val="2"/>
          </rPr>
          <t xml:space="preserve">Functional Test Procedure number identified as a design characteristic.
</t>
        </r>
        <r>
          <rPr>
            <i/>
            <sz val="9"/>
            <color indexed="81"/>
            <rFont val="Tahoma"/>
            <family val="2"/>
          </rPr>
          <t>(Example: PAXXXX Rev X. Enter "NA" if not applicable.)</t>
        </r>
      </text>
    </comment>
    <comment ref="B35" authorId="0" shapeId="0" xr:uid="{00000000-0006-0000-0100-00000C000000}">
      <text>
        <r>
          <rPr>
            <sz val="9"/>
            <color indexed="81"/>
            <rFont val="Tahoma"/>
            <family val="2"/>
          </rPr>
          <t xml:space="preserve">The functional test certification indicating that test requirements have been met.
</t>
        </r>
        <r>
          <rPr>
            <i/>
            <sz val="9"/>
            <color indexed="81"/>
            <rFont val="Tahoma"/>
            <family val="2"/>
          </rPr>
          <t>(Example: FATP dated mm/dd/yyyy. Enter "NA" if not applicable.)</t>
        </r>
      </text>
    </comment>
    <comment ref="A43" authorId="0" shapeId="0" xr:uid="{00000000-0006-0000-0100-00000D000000}">
      <text>
        <r>
          <rPr>
            <sz val="9"/>
            <color indexed="81"/>
            <rFont val="Tahoma"/>
            <family val="2"/>
          </rPr>
          <t>Provide supporting comments, as applicable.</t>
        </r>
      </text>
    </comment>
    <comment ref="A45" authorId="0" shapeId="0" xr:uid="{00000000-0006-0000-0100-00000E000000}">
      <text>
        <r>
          <rPr>
            <sz val="9"/>
            <color indexed="81"/>
            <rFont val="Tahoma"/>
            <family val="2"/>
          </rPr>
          <t xml:space="preserve">Printed name or unique identification, and signature of the person who prepared and approved this form. Signature indicates that all applicable materials, special processes, and functional testing are accounted for, meet requirements, are properly documented, and all associated nonconformances are documented on 9102 Form 3, “Characteristic Accountability, Verification, and Compatibility Evaluation”.
NOTE: Electronic identification and signature are both acceptable.
</t>
        </r>
        <r>
          <rPr>
            <i/>
            <sz val="9"/>
            <color indexed="81"/>
            <rFont val="Tahoma"/>
            <family val="2"/>
          </rPr>
          <t xml:space="preserve">(An electronic signature is acceptable as long as it is acceptable within your Quality management system. The Quality management system must define electronic signature usage and control.)
</t>
        </r>
      </text>
    </comment>
    <comment ref="F45" authorId="0" shapeId="0" xr:uid="{00000000-0006-0000-0100-00000F000000}">
      <text>
        <r>
          <rPr>
            <sz val="9"/>
            <color indexed="81"/>
            <rFont val="Tahoma"/>
            <family val="2"/>
          </rPr>
          <t>Date when field 14 was signed.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 User</author>
  </authors>
  <commentList>
    <comment ref="A4" authorId="0" shapeId="0" xr:uid="{00000000-0006-0000-0200-000001000000}">
      <text>
        <r>
          <rPr>
            <i/>
            <sz val="9"/>
            <color indexed="81"/>
            <rFont val="Tahoma"/>
            <family val="2"/>
          </rPr>
          <t xml:space="preserve">
(Cell is linked to Form 1 where PN info is entered. If link is broken, fixed by clicking this cell on this Form, type "=", then go to Form 1 and click cell where PN info is located and hit "return". Defaults to "0" if there is no entry on Form 1.)</t>
        </r>
      </text>
    </comment>
    <comment ref="E4" authorId="0" shapeId="0" xr:uid="{00000000-0006-0000-0200-000002000000}">
      <text>
        <r>
          <rPr>
            <i/>
            <sz val="9"/>
            <color indexed="81"/>
            <rFont val="Tahoma"/>
            <family val="2"/>
          </rPr>
          <t xml:space="preserve">
(Cell is linked to Form 1 where Part Name info is entered. If link is broken, fix by clicking this cell on this Form, type "=", then go to Form 2 and click cell where Part Name info is located and hit "return". Defaults to "0" if there is no entry on Form 1.)</t>
        </r>
      </text>
    </comment>
    <comment ref="H4" authorId="0" shapeId="0" xr:uid="{00000000-0006-0000-0200-000003000000}">
      <text>
        <r>
          <rPr>
            <i/>
            <sz val="9"/>
            <color indexed="81"/>
            <rFont val="Tahoma"/>
            <family val="2"/>
          </rPr>
          <t xml:space="preserve">
(Cell is linked to Form 1 where SN info is entered.  If link is broken, fix by clicking this cell on this Form, type "=", then go to Form 1 and click cell where SN info is located and hit "return". Defaults to "0" if there is no entry on From 1.)</t>
        </r>
      </text>
    </comment>
    <comment ref="I4" authorId="0" shapeId="0" xr:uid="{00000000-0006-0000-0200-000004000000}">
      <text>
        <r>
          <rPr>
            <i/>
            <sz val="9"/>
            <color indexed="81"/>
            <rFont val="Tahoma"/>
            <family val="2"/>
          </rPr>
          <t xml:space="preserve">
(Cell is linked to Form 1 where FAI Report Number info is entered.  If link is broken, fix by clicking this cell on this Form, type "=", then go to Form 1 and click cell where FAI Report Number info is located and hit "return". Defaults to "0" if there is no entry on Form 1.)</t>
        </r>
        <r>
          <rPr>
            <sz val="9"/>
            <color indexed="81"/>
            <rFont val="Tahoma"/>
            <family val="2"/>
          </rPr>
          <t xml:space="preserve">
</t>
        </r>
      </text>
    </comment>
    <comment ref="A6" authorId="0" shapeId="0" xr:uid="{00000000-0006-0000-0200-000005000000}">
      <text>
        <r>
          <rPr>
            <sz val="9"/>
            <color indexed="81"/>
            <rFont val="Tahoma"/>
            <family val="2"/>
          </rPr>
          <t xml:space="preserve">
Unique assigned number for each design characteristic.
</t>
        </r>
        <r>
          <rPr>
            <i/>
            <sz val="9"/>
            <color indexed="81"/>
            <rFont val="Tahoma"/>
            <family val="2"/>
          </rPr>
          <t xml:space="preserve">Each characteristic of the drawing shall be identified with a ballooned number.  This includes all drawing notes, flag notes, dimensions and any additional design characteristics (i.e.: surface roughness if specified, break all edges, etc.) More than one balloon may be used for a design callout.)
</t>
        </r>
        <r>
          <rPr>
            <sz val="9"/>
            <color indexed="81"/>
            <rFont val="Tahoma"/>
            <family val="2"/>
          </rPr>
          <t xml:space="preserve">
NOTE: A single design callout that applies to multiple characteristics may be recorded as one characteristic number.
</t>
        </r>
        <r>
          <rPr>
            <i/>
            <sz val="9"/>
            <color indexed="81"/>
            <rFont val="Tahoma"/>
            <family val="2"/>
          </rPr>
          <t>(For a single design callout, such as a drawing note that contains multiple characteristics, it is best practice to assign each its own character ID number to remove any doubt of each characteristic being verified.)</t>
        </r>
      </text>
    </comment>
    <comment ref="B6" authorId="0" shapeId="0" xr:uid="{00000000-0006-0000-0200-000006000000}">
      <text>
        <r>
          <rPr>
            <sz val="9"/>
            <color indexed="81"/>
            <rFont val="Tahoma"/>
            <family val="2"/>
          </rPr>
          <t xml:space="preserve">
Location of the design characteristic [e.g., drawing zone (page number and section), DPD model location, specification callout].</t>
        </r>
      </text>
    </comment>
    <comment ref="C6" authorId="0" shapeId="0" xr:uid="{00000000-0006-0000-0200-000007000000}">
      <text>
        <r>
          <rPr>
            <sz val="9"/>
            <color indexed="81"/>
            <rFont val="Tahoma"/>
            <family val="2"/>
          </rPr>
          <t xml:space="preserve">
If applicable, record characteristic type [e.g., critical items (see 9100 clause 3.3), key characteristics (see 9100 clause 3.4), flight safety, defined by customer].
</t>
        </r>
        <r>
          <rPr>
            <i/>
            <sz val="9"/>
            <color indexed="81"/>
            <rFont val="Tahoma"/>
            <family val="2"/>
          </rPr>
          <t>(All characteristics as considered to be "Minor" unless identified otherwise (e.g., Critical, Major, Key, or (FSC)Flight Safety).  It is not necessary to record "Minor" or "N/A" for Minor Characteristics.</t>
        </r>
      </text>
    </comment>
    <comment ref="D6" authorId="0" shapeId="0" xr:uid="{00000000-0006-0000-0200-000008000000}">
      <text>
        <r>
          <rPr>
            <sz val="9"/>
            <color indexed="81"/>
            <rFont val="Tahoma"/>
            <family val="2"/>
          </rPr>
          <t xml:space="preserve">
Specified requirement for the design characteristic (e.g., drawing or DPD dimensional
characteristic with associated nominal dimension and tolerances, drawing notes, specification requirements).
NOTE: The organization shall record the requirements in the units specified on the drawing, DPD, or specification, unless otherwise approved by the customer.</t>
        </r>
      </text>
    </comment>
    <comment ref="E6" authorId="0" shapeId="0" xr:uid="{00000000-0006-0000-0200-000009000000}">
      <text>
        <r>
          <rPr>
            <sz val="9"/>
            <color indexed="81"/>
            <rFont val="Tahoma"/>
            <family val="2"/>
          </rPr>
          <t xml:space="preserve">
List measurement(s) obtained for the design characteristics.
NOTE: The organization shall record the results in the units specified on the drawing, DPD, or specification, unless otherwise approved by the customer.
􀁸 For multiple characteristics list each characteristic as individual values or list once with the minimum and maximum of measured values attained. If a characteristic is found to be nonconforming, then that characteristic shall be listed separately with the measured value noted.
􀁸 When qualified tooling (e.g., radius gauges) is used as a go/no-go gauge (reference 9102, 4.7.3.b), record the results as an attribute (e.g., pass / fail).
􀁸 When automated inspection tooling produces measurement results, those results may be referenced on 9102 Form 3, identified as pass/fail, and attached only when:
   -The characteristic numbers are clearly linked in the attached report.
   -The results in the attached reports are clearly traceable to the characteristic numbers.
   -The results are directly comparable to the design characteristic.
NOTE: Coordinate Measurement Machine (CMM) data alone would not be acceptable for a positional tolerance; the results shall show the actual positional value.
􀁸 If a design requirement requires verification testing, record the actual results on the form. If a laboratory report or certificate of test is included in the FAIR, the results may be recorded as an attribute (e.g., pass / fail) and the test reference number recorded on the forms. The laboratory report or certificate of test shall show specific values for requirements and actual results.
􀁸 For characteristics with visual verification requirements that are rated against standard photographs, list the photo number of the closest comparison. A statement of conformance is acceptable; record the reference number on the forms.
􀁸 For processes that require verification per design characteristics, include a statement of conformance (e.g., certification of conformance, verification indicator - accept).
􀁸 For characteristics verified by attribute inspection include statement of conformance (e.g., accept).
</t>
        </r>
        <r>
          <rPr>
            <i/>
            <sz val="9"/>
            <color indexed="81"/>
            <rFont val="Tahoma"/>
            <family val="2"/>
          </rPr>
          <t>(For block 9, it is permissible to use inherently obvious terminology (e.g., Pass/Fail, Accept/Reject, Ref Info, Noted, etc.) where actual measurement values are not required. For a single design callout, such as a drawing note that contains multiple characteristics, it is best practice to assign each its own character ID number to remove any doubt of each characteristic being verified.)</t>
        </r>
      </text>
    </comment>
    <comment ref="F6" authorId="0" shapeId="0" xr:uid="{00000000-0006-0000-0200-00000A000000}">
      <text>
        <r>
          <rPr>
            <sz val="9"/>
            <color indexed="81"/>
            <rFont val="Tahoma"/>
            <family val="2"/>
          </rPr>
          <t xml:space="preserve">
When design tooling or specially designed tooling, including NC programming as a media of inspection, is used for attribute acceptance of the characteristic, record the tool identification number.
When qualified tooling is used for attribute acceptance, record the gauge value or range (e.g., minimum/maximum value), as applicable.
Design Tooling Definition: Product specific tooling [e.g., check fixtures, CMM program] specifically made to validate design characteristics of a product.
Qualified Tooling Definition: Universal (not part specific) calibrated monitoring and measuring equipment (e.g., go/no go gauges, thread gauges, radius gauges) used to validate product design characteristics, that are uniquely identified and traceable to their calibration records.</t>
        </r>
      </text>
    </comment>
    <comment ref="G6" authorId="0" shapeId="0" xr:uid="{00000000-0006-0000-0200-00000B000000}">
      <text>
        <r>
          <rPr>
            <sz val="9"/>
            <color indexed="81"/>
            <rFont val="Tahoma"/>
            <family val="2"/>
          </rPr>
          <t xml:space="preserve">
If the characteristic is found to be nonconforming, record a nonconformance
document reference number.</t>
        </r>
      </text>
    </comment>
    <comment ref="H6" authorId="0" shapeId="0" xr:uid="{00000000-0006-0000-0200-00000C000000}">
      <text>
        <r>
          <rPr>
            <sz val="9"/>
            <color indexed="81"/>
            <rFont val="Tahoma"/>
            <family val="2"/>
          </rPr>
          <t xml:space="preserve">
Additional Data / Comments: This area is reserved for optional fields; add additional columns, as required, by the organization or customer.
</t>
        </r>
        <r>
          <rPr>
            <i/>
            <sz val="9"/>
            <color indexed="81"/>
            <rFont val="Tahoma"/>
            <family val="2"/>
          </rPr>
          <t>(Good practice to include "variable" information, such as the actual information of what is on the ID label, e.g., 35351ASSY123456-001
Rev A  SERNO 1234567
or tooling calibration dates or any other information thought necessary to clarify information in Columns 8-11).</t>
        </r>
      </text>
    </comment>
    <comment ref="A31" authorId="0" shapeId="0" xr:uid="{00000000-0006-0000-0200-00000D000000}">
      <text>
        <r>
          <rPr>
            <sz val="9"/>
            <color indexed="81"/>
            <rFont val="Tahoma"/>
            <family val="2"/>
          </rPr>
          <t xml:space="preserve">
Printed name or unique identification, and signature of the person who prepared and approved this form. Signature indicates that all applicable design characteristics are accounted for and meet requirements or are properly documented (reference 9102, 4.4).
NOTE: Electronic identification and signature are both acceptable.
</t>
        </r>
        <r>
          <rPr>
            <i/>
            <sz val="9"/>
            <color indexed="81"/>
            <rFont val="Tahoma"/>
            <family val="2"/>
          </rPr>
          <t>(An electronic signature is acceptable as long as it is acceptable within your Quality management system. The Quality management system must define electronic signature usage and control.)</t>
        </r>
      </text>
    </comment>
    <comment ref="H31" authorId="0" shapeId="0" xr:uid="{00000000-0006-0000-0200-00000E000000}">
      <text>
        <r>
          <rPr>
            <sz val="9"/>
            <color indexed="81"/>
            <rFont val="Tahoma"/>
            <family val="2"/>
          </rPr>
          <t>Date when field 12 was signed.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 User</author>
  </authors>
  <commentList>
    <comment ref="C9" authorId="0" shapeId="0" xr:uid="{00000000-0006-0000-0300-000001000000}">
      <text>
        <r>
          <rPr>
            <sz val="9"/>
            <color indexed="81"/>
            <rFont val="Tahoma"/>
            <family val="2"/>
          </rPr>
          <t xml:space="preserve">
Some customers may require a "N/A" entry for not applicable entries for assurance the field was not mistakenly missed.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tc={D768ADDA-6A19-4F94-8C8B-AB27CF8D9B91}</author>
    <author>tc={990807DB-6263-46C6-A1DA-C6BB29AFA8F8}</author>
    <author>tc={A375FE1A-457C-48DC-A1C7-1EE8BB219E6A}</author>
    <author>tc={0079DAD4-1D24-476F-B49B-2898C1F0B3B5}</author>
    <author>tc={449DA9C8-8207-4609-A4F2-8DBD32E107E7}</author>
    <author>tc={91DD417A-35C9-40A6-AEC3-BCCD9ECF0380}</author>
    <author>tc={E6A65C86-6330-4C5A-AEA5-33CEBEB47CA4}</author>
    <author>tc={A1E1E5DB-053F-4421-950F-D8828EEE602F}</author>
    <author>tc={49AA8B24-C0B1-4449-88A5-3D3A68F858E5}</author>
    <author>tc={EFF23A1D-3286-4ADC-8898-592F2FA94BAB}</author>
    <author>tc={DA4B219C-F6BE-4C3E-AC1C-1059DCD86342}</author>
    <author>tc={6D5591AF-2FB7-4147-A6CB-928AF00B9AD5}</author>
    <author>tc={57A5D8DB-58E6-43DE-8E88-454E0A68D152}</author>
    <author>tc={57977A16-928E-4626-B520-684CF65CD6A7}</author>
    <author>tc={1621BD49-4384-4621-9621-7F9A750C9DE4}</author>
    <author>tc={02C8358C-1B5C-4DAF-806C-649A1AD9BA72}</author>
    <author>tc={94A353AF-32D7-42BA-88DC-3AB92326AFAD}</author>
    <author>tc={E274549B-F94A-470A-9629-B6C1E17CF2A5}</author>
    <author>tc={672401D8-FB7F-4243-B080-ADEADCEE45A6}</author>
    <author>tc={1B92E484-C828-4934-873D-AFDB717CB755}</author>
    <author>tc={C4E8D780-09F1-4071-B0B0-3C1A8A7AB977}</author>
    <author>tc={3B669F6F-5332-44AB-A870-6FECC3D53AA5}</author>
    <author>tc={CF225AE7-2E18-48A1-8C0C-766C6EA0D28A}</author>
    <author>tc={0C645675-7000-41EE-A5F2-4E67329C545B}</author>
    <author>tc={253D0CC8-0D0B-4FFC-A3E8-8F5894F40E0C}</author>
    <author>tc={1BA1DF02-4D09-4C61-865D-5E5E2863575D}</author>
    <author>tc={0F1A80B7-8939-4AB6-8CE8-5102EA0A75BD}</author>
    <author>tc={B178E8CF-39D9-4241-A423-53A4C67A436E}</author>
    <author>tc={162D6BE5-B8F1-406C-A291-86FFD1ED7470}</author>
    <author>tc={98C18366-3906-4875-B0A9-5BFF76B79320}</author>
    <author>tc={7F6C2FBD-7742-4A00-B494-DBA7D9B01B6F}</author>
    <author>tc={C9058EAA-E0ED-48DC-BB07-017735882AEC}</author>
    <author>tc={EF443814-B6E4-483B-8EC8-5114BCBF4898}</author>
    <author>tc={73198BB5-328B-401D-8543-E875AB51B0C9}</author>
    <author>tc={09525513-5CE8-456A-AB02-271BADE326AE}</author>
    <author>tc={9692ADE3-98C5-4758-8303-973329AE4001}</author>
    <author>tc={A913FD27-B96A-43D2-9412-323B28579A3C}</author>
    <author>tc={47F15521-8147-448E-AFE4-21D3FE866DF6}</author>
    <author>tc={AB3781F9-DA08-4BFD-98D3-763F5449E3A8}</author>
    <author>tc={A4F6A6B2-AFDF-40F3-AFBA-20BD93774ED7}</author>
    <author>tc={41162F8A-E7DA-4191-9117-938DF592F81E}</author>
    <author>tc={756566B7-3B80-4F43-8D0D-1F07CE51EDE0}</author>
  </authors>
  <commentList>
    <comment ref="E13" authorId="0" shapeId="0" xr:uid="{D768ADDA-6A19-4F94-8C8B-AB27CF8D9B91}">
      <text>
        <t>[Threaded comment]
Your version of Excel allows you to read this threaded comment; however, any edits to it will get removed if the file is opened in a newer version of Excel. Learn more: https://go.microsoft.com/fwlink/?linkid=870924
Comment:
    S = Submit to customer (or nominated representative)
R = Retain a record as part of the PPAP file and make available to the customer upon request
C = Consult customer - (S) and/or (W) may be required
W = Witness by customer (or nominated representative) through a supporting data/information review at manufacturing location</t>
      </text>
    </comment>
    <comment ref="B14" authorId="1" shapeId="0" xr:uid="{990807DB-6263-46C6-A1DA-C6BB29AFA8F8}">
      <text>
        <t>[Threaded comment]
Your version of Excel allows you to read this threaded comment; however, any edits to it will get removed if the file is opened in a newer version of Excel. Learn more: https://go.microsoft.com/fwlink/?linkid=870924
Comment:
    Design Records are the output of the design process and are based on the Product Design Requirements and the SOW established in Phase 1 (Planning) as described in AS9145.  These records are engineering documents that define all aspects of the product. They include:
•Physical or electronic/digital drawings 
•Electronic/digital models
•Software 
•Special process specifications 
•Material specifications
•Supplementary specifications
•Customer specifications 
•Product Function (Input / Output)
•Product Envelope (Size &amp; Weight)
•Appearance specifications (if any) 
•Product CIs and KCs.
Design records also include authorized engineering changes not yet incorporated into the released engineering definition / specification.
The Bill of Material (BOM) is the list of all components and materials contained in the Design Records required to produce a finished product.  The preliminary BOM, defined in phase 1, continues to mature through the design synthesis of phase 2 (Product Deisgn &amp; Development).  
In this phase, the BOM is fully defined and released for production.  All future revisions are controlled through the configuration management process.</t>
      </text>
    </comment>
    <comment ref="B15" authorId="2" shapeId="0" xr:uid="{A375FE1A-457C-48DC-A1C7-1EE8BB219E6A}">
      <text>
        <t>[Threaded comment]
Your version of Excel allows you to read this threaded comment; however, any edits to it will get removed if the file is opened in a newer version of Excel. Learn more: https://go.microsoft.com/fwlink/?linkid=870924
Comment:
    A Design Risk Analysis is an analytical technique used by the design responsible organization to identify, to the greatest extent possible, potential risks related to the product performance (i.e. fit, form, and function), safety, durability, manufacturability, and cost. The Design Risk Analysis should include any identified technical risks including lessons learned from previous products and risks associated with selected suppliers producers.   The Design Risk Analysis is started early in the design phase to ensure that identified design risks are mitigated before the design is finalized.
Design Failure Modes and Effects Analysis (DFMEA) methodology can be used as a record of this activity (reference SAE J1739). 
A Design Risk Analysis is a living document that is updated throughout the product life cycle based on latest performance information, manufacturability, design changes, etc.  
Design Risk Analysis for groups or families of parts, components, or assemblies are acceptable if the materials, parts, components, or assemblies can be confirmed as having been reviewed for commonality of design, function, and operating environment.
A safety or criticality analysis done to fulfill regulatory requirements does not address the same scope as a Design Risk Analysis and cannot be substituted for or considered an equivalent.</t>
      </text>
    </comment>
    <comment ref="B16" authorId="3" shapeId="0" xr:uid="{0079DAD4-1D24-476F-B49B-2898C1F0B3B5}">
      <text>
        <t>[Threaded comment]
Your version of Excel allows you to read this threaded comment; however, any edits to it will get removed if the file is opened in a newer version of Excel. Learn more: https://go.microsoft.com/fwlink/?linkid=870924
Comment:
    The Process Flow Diagram (PFD) is a representation of the sequence of operations required to manufacture the product from receipt of goods to shipment of finished product to the customer. This encompasses the movement of product internally from one-step to the next, as well as movement to and from external operations. It also includes alternate processes, i.e. different processes used to achieve the same output (e.g. backup equipment, secondary sources, sequence change).  The PFD requires sufficient detail for each step to clearly and completely describe the process required to make the product.
This activity should start once the preliminary design is released and should build upon the preliminary process flow diagram created in phase 1. 
The Process Flow Diagram is updated as changes to the process sequence are made.
Once this document is released, changes should be revision controlled.</t>
      </text>
    </comment>
    <comment ref="B17" authorId="4" shapeId="0" xr:uid="{449DA9C8-8207-4609-A4F2-8DBD32E107E7}">
      <text>
        <t>[Threaded comment]
Your version of Excel allows you to read this threaded comment; however, any edits to it will get removed if the file is opened in a newer version of Excel. Learn more: https://go.microsoft.com/fwlink/?linkid=870924
Comment:
    A PFMEA is a structured method for analyzing process risk by ranking and documenting potential failure modes within a process. The analysis includes:
•identification of potential failures, their causes and their effects,
•ranking of factors (e.g., severity, frequency of occurrence, detectability of the potential failure causes), and
•identification and results of actions taken to reduce or eliminate risk. 
The producing organization performs a risk analysis of the manufacturing process and identifies mitigation plans for high risks using the PFMEA methodology (reference SAE J1739).  The PFMEA assists in the identification of process KCs, helps prioritize action plans for mitigating risk, and serves as a basis for continuous improvement, and a repository for lessons learned. 
The PFMEA is developed by a cross-functional team during the design and development of the manufacturing process.  
Special attention is given to high Severity rankings.  Risk reduction activities are prioritized based on Severity Occurrence (SO), Severity Detection (SD) and Risk Priority Numbers (RPN) derived in the PFMEA process. Further information on the PFMEA and the assignment of RPN’s is available in the SCMH Section 2.1 Quality Aspects of New Product Development and in AS13004 Process Risk Mitigation.
CIs and KCs, identified in the design records, Design Risk analysis, and by customers, are documented and evaluated in the PFMEA.
The PFMEA is continually updated as process changes occur, non-conformances arise, and risks are identified and addressed. 
There is a close link between the PFMEA and the Design Risk Analysis. Updates to either may impact the other and should be considered.</t>
      </text>
    </comment>
    <comment ref="B18" authorId="5" shapeId="0" xr:uid="{91DD417A-35C9-40A6-AEC3-BCCD9ECF0380}">
      <text>
        <t>[Threaded comment]
Your version of Excel allows you to read this threaded comment; however, any edits to it will get removed if the file is opened in a newer version of Excel. Learn more: https://go.microsoft.com/fwlink/?linkid=870924
Comment:
    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
      </text>
    </comment>
    <comment ref="B19" authorId="6" shapeId="0" xr:uid="{E6A65C86-6330-4C5A-AEA5-33CEBEB47CA4}">
      <text>
        <t>[Threaded comment]
Your version of Excel allows you to read this threaded comment; however, any edits to it will get removed if the file is opened in a newer version of Excel. Learn more: https://go.microsoft.com/fwlink/?linkid=870924
Comment:
    The purpose of the Measurement Systems Analysis is to implement the MSA Plan, as defined in phase 3, and assess variation introduced by the measurement systems.  The sources of variation include measurement device, fixtures, operators and shop floor environmental conditions.  
The organization should demonstrate that all measurement methods and checking aids included in the control plan are suitable, capable, and supports the customer demand rate.  At a minimum, measurement analysis should be performed for each of the measurements that require validation as established in the MSA plan.  
Where the minimum acceptable level of error due to the measurement system (as defined in the MSA Plan) is not achieved, action should be taken to reduce the variation/error.
For acceptable measurement system analysis results refer to AS13003, Table 2.</t>
      </text>
    </comment>
    <comment ref="B20" authorId="7" shapeId="0" xr:uid="{A1E1E5DB-053F-4421-950F-D8828EEE602F}">
      <text>
        <t>[Threaded comment]
Your version of Excel allows you to read this threaded comment; however, any edits to it will get removed if the file is opened in a newer version of Excel. Learn more: https://go.microsoft.com/fwlink/?linkid=870924
Comment:
    Initial process capability studies demonstrate that the combination of people, machine, methods, material, and measurements have the potential to produce product that will consistently meet the design requirements.  Initial process capability studies should be performed on product and process Key Characteristics identified in the control plan. 
For initial process capability, data is collected on product and process KCs during the early Production Process Run(s) and will continue until sufficient data is collected to allow the calculation of process capability using Cpk (or Ppk as appropriate) indices.  The minimum number of samples considered for a capability study should be determined between the Customer and the producer. A typical quantity for establishing process capability is 25, but may be lower as long as the acceptance criterion is statistically valid.
Process capability indices can only be calculated after the process is determined to be stable: use statistically valid methods for determining process stability (e. g. Control charts).
Where the target Cpk (or Ppk as appropriate) indices are not achieved, action should be taken to reduce the variation to below the targeted value.</t>
      </text>
    </comment>
    <comment ref="B21" authorId="8" shapeId="0" xr:uid="{49AA8B24-C0B1-4449-88A5-3D3A68F858E5}">
      <text>
        <t>[Threaded comment]
Your version of Excel allows you to read this threaded comment; however, any edits to it will get removed if the file is opened in a newer version of Excel. Learn more: https://go.microsoft.com/fwlink/?linkid=870924
Comment:
    Establishing proper material handling methods ensure that products are adequately protected from damage, corrosion, or contamination during manufacturing processes, movement between operations, transit to external operations, and during storage. This should also take into account controls specific to Foreign Object Damage (FOD) and Electrostatic Discharge (ESD).
Planned packaging ensures that the product or material is not physically damaged, nor will the packaging degrade in performance through the normal course of transportation, delivery, and storage. Packaging materials and methods are designed to conform to the internal and/or customer-defined requirements, satisfy standards for environmental safety, and pose no hazards to operators. Consider both primary and secondary packaging, as well as use and recycling of packaging materials as applicable.  When determined necessary, a packaging evaluation is completed in phase 4 when product becomes available.  
Labeling and part marking are typically specified by the customer via drawings and specifications. During this phase, the producer should confirm that labeling and part marking requirements are understood and can be executed as planned. The producer should ensure there is adequate work instructions for executing the required part marking. Use of visual aids and part marking replication is highly encouraged. Customer approval is obtained when required.</t>
      </text>
    </comment>
    <comment ref="B22" authorId="9" shapeId="0" xr:uid="{EFF23A1D-3286-4ADC-8898-592F2FA94BAB}">
      <text>
        <t>[Threaded comment]
Your version of Excel allows you to read this threaded comment; however, any edits to it will get removed if the file is opened in a newer version of Excel. Learn more: https://go.microsoft.com/fwlink/?linkid=870924
Comment:
    The purpose of the FAI is to provide objective evidence, based on an assessment of the first production article produced during the initial production run, that all engineering, design, and specification requirements are correctly understood, accounted for, recorded, verified, and fulfilled.
First Article Inspection is a complete, independent, and documented physical and functional inspection process to verify that prescribed production processes have produced an acceptable item as specified by engineering drawings, purchase order, engineering specifications, and/or other applicable design documents. This element must comply with the requirements of Aerospace Standard 9102 when contractually required by the customer.</t>
      </text>
    </comment>
    <comment ref="B23" authorId="10" shapeId="0" xr:uid="{DA4B219C-F6BE-4C3E-AC1C-1059DCD86342}">
      <text>
        <t>[Threaded comment]
Your version of Excel allows you to read this threaded comment; however, any edits to it will get removed if the file is opened in a newer version of Excel. Learn more: https://go.microsoft.com/fwlink/?linkid=870924
Comment:
    The Customer may specify activities and/or artifacts that exceed those required in the International Aerospace Standard 9145.  These items are referred to as Customer Specific (PPAP) Requirements in the PPAP submission. 
Customer Specific Requirements may specify additional requirements or provide clarification of requirements, deliverables, and/or data submittals.  These requirements should be identified during the project-planning phase, with timing established and assigned to the appropriate functional organization.</t>
      </text>
    </comment>
    <comment ref="B31" authorId="11" shapeId="0" xr:uid="{6D5591AF-2FB7-4147-A6CB-928AF00B9AD5}">
      <text>
        <t>[Threaded comment]
Your version of Excel allows you to read this threaded comment; however, any edits to it will get removed if the file is opened in a newer version of Excel. Learn more: https://go.microsoft.com/fwlink/?linkid=870924
Comment:
    Project targets include product safety, performance, quality, manufacturability, reliability, and service life.  These targets should be based on customer expectations, regulatory requirements, and project specific objectives. Product quality should be monitored throughout the product lifecycle (development, series production, in service performance) using quality metrics. The use of quality metrics is especially useful for driving continuous improvement and customer satisfaction.  The following list identifies typical project targets for these categories:
• Product safety: safety factor in structural design (stress related) and criticality as defined per ARP4761 (contribution to a defined functional hazard)
•Performance: customer functional requirements
•Quality: Defective Parts Per Million (DPPM), Defects Per Million Opportunities (DPMO), Customer escapes, warranty returns, field problems, recurrent field and manufacturing problems, RFTY First Article Inspection Reports (FAIRs) and Production Part Approval Process (PPAP)
•Manufacturing:  through put time (time to go to the whole Manufacturing process), lead time,  Right First Time Yield (RFTY), First Pass Yield
•Reliability: Mean Time Between Failure / Mean Time Between Repair / Mean Time Between Unplanned Repair, and Operational Reliability
•Service life: time to repair (when failure occurs in service) and quality targets in service.</t>
      </text>
    </comment>
    <comment ref="B32" authorId="12" shapeId="0" xr:uid="{57A5D8DB-58E6-43DE-8E88-454E0A68D152}">
      <text>
        <t>[Threaded comment]
Your version of Excel allows you to read this threaded comment; however, any edits to it will get removed if the file is opened in a newer version of Excel. Learn more: https://go.microsoft.com/fwlink/?linkid=870924
Comment:
    CIs are the items which will have a significant impact on product realization and subsequently its use. KCs are attributes or features whose variation has a significant impact on the CI and/or product. The impact includes safety, performance, fit, form, function, manufacturability, service life, etc. These items require specific actions to ensure they are adequately managed through the design and manufacturing processes. 
Customer and producer knowledge of the product and the manufacturing processes will help determine the preliminary product and process CIs and KCs. 
The determination of preliminary product and process CI/KC is done by a cross-functional team including Design and Manufacturing Engineering (including supplier Manufacturing Engineering) supported by Quality. It is a best practice to use Quality Function Deployment (QFD) and previous Design Risk Analysis/PFMEA on similar product/processes.</t>
      </text>
    </comment>
    <comment ref="B33" authorId="13" shapeId="0" xr:uid="{57977A16-928E-4626-B520-684CF65CD6A7}">
      <text>
        <t>[Threaded comment]
Your version of Excel allows you to read this threaded comment; however, any edits to it will get removed if the file is opened in a newer version of Excel. Learn more: https://go.microsoft.com/fwlink/?linkid=870924
Comment:
    Complex products are best managed by breaking the product into manageable sub-systems (Product Breakdown Structure (PBS)).  These sub-systems are the basis for the Preliminary BOM and drive the early make-buy decisions.   
The team should establish a preliminary BOM using PBS and considering the early product/process assumptions. The preliminary BOM will be the starting point for subsequent product and process design as well as producer selection activities.</t>
      </text>
    </comment>
    <comment ref="B34" authorId="14" shapeId="0" xr:uid="{1621BD49-4384-4621-9621-7F9A750C9DE4}">
      <text>
        <t>[Threaded comment]
Your version of Excel allows you to read this threaded comment; however, any edits to it will get removed if the file is opened in a newer version of Excel. Learn more: https://go.microsoft.com/fwlink/?linkid=870924
Comment:
    The preliminary Process Flow Diagram (PFD) provides an anticipated overview of the sequence of manufacturing activities, from receiving to shipment to the customer.  It should also take into account the transfer operations from step to step.  A well-defined preliminary PFD supports early process planning, e.g. logistics, producer selection and engagement, facilities, equipment, etc. 
The preliminary PFD should highlight the most critical activities, such as those requiring longer lead times or additional qualification(s). Development of the preliminary PFD should start once the preliminary BOM is complete.  Representatives from potential manufacturing sources should be included, as appropriate.</t>
      </text>
    </comment>
    <comment ref="B35" authorId="15" shapeId="0" xr:uid="{02C8358C-1B5C-4DAF-806C-649A1AD9BA72}">
      <text>
        <t>[Threaded comment]
Your version of Excel allows you to read this threaded comment; however, any edits to it will get removed if the file is opened in a newer version of Excel. Learn more: https://go.microsoft.com/fwlink/?linkid=870924
Comment:
    The SOW is a formal document that defines the entire scope of the work involved for a producer and clarifies deliverables and timeline. The statement of work should include:
•Deliverables and due dates
•Tasks that lead to the deliverables, and who these tasks are assigned to
•Resources needed for the project including facilities and equipment
•Specifications and procedures
•Governance process for the project.
The details in the SOW are reviewed by both parties to ensure all mutual understanding of the listed items (deliverables, due dates, tasks, R&amp;R, etc.)..  A compliance matrix is useful to summarize this activity. Identified exceptions are resolved between both parties and SOW is revised accordingly.</t>
      </text>
    </comment>
    <comment ref="B36" authorId="16" shapeId="0" xr:uid="{94A353AF-32D7-42BA-88DC-3AB92326AFAD}">
      <text>
        <t>[Threaded comment]
Your version of Excel allows you to read this threaded comment; however, any edits to it will get removed if the file is opened in a newer version of Excel. Learn more: https://go.microsoft.com/fwlink/?linkid=870924
Comment:
    Once the preliminary BOM is developed, the organization will begin making the initial make/buy decisions, i.e. identify items that will be designed and/or produced in-house and those that will be outsourced.  This should be done as soon as possible so that the design authority and producers are engaged early in the planning process. 
A sourcing plan is developed for the identification and selection of the design authority and/or producers that will be supporting the development and production of outsourced items. The sourcing plan should consider the overall program timing and ensure synchronization with program commitments.
Requirements for flow down to producers should be identified from the SOW and provided to the producer as early as possible.</t>
      </text>
    </comment>
    <comment ref="B37" authorId="17" shapeId="0" xr:uid="{E274549B-F94A-470A-9629-B6C1E17CF2A5}">
      <text>
        <t>[Threaded comment]
Your version of Excel allows you to read this threaded comment; however, any edits to it will get removed if the file is opened in a newer version of Excel. Learn more: https://go.microsoft.com/fwlink/?linkid=870924
Comment:
    The project plan defines the scope, activities, and deliverables for the project including APQP tasks and deliverables.. The planning team should consider all deliverables included herein for applicability to the project (reference: Aerospace International Standard 9145 Appendix B and SCMH item 7.2.15 Applicability Matrix).  
The plan includes scheduled start and completion dates for APQP deliverables aligned with customer, program, or project requirements. At a minimum, the plan should include key customer driven dates (e.g. first delivery, certification, entry into service). Each activity identified in the plan should have a designated responsible person. 
The Project Plan is used to cascade dates to producers for key deliverables on the sub-assemblies and components that makeup the product.
Adherence to the project plan ensures that each activity is completed on time and the necessary resources are available.  Progress against the plan should be monitored regularly and delays escalated through a defined reporting process. Frequency of reviews should be defined in the plan.
	The plan is created during phase 1 and is agreed upon by and communicated to stakeholders, including customers and suppliers producers (as appropriate). It will only be modified if the overall project timing changes.  Monitoring the APQP process and adherence to the timeline is a key to successful implementation.  Project Plan is the basis for the team’s commitment and ensures success of program timing.</t>
      </text>
    </comment>
    <comment ref="B39" authorId="18" shapeId="0" xr:uid="{672401D8-FB7F-4243-B080-ADEADCEE45A6}">
      <text>
        <t>[Threaded comment]
Your version of Excel allows you to read this threaded comment; however, any edits to it will get removed if the file is opened in a newer version of Excel. Learn more: https://go.microsoft.com/fwlink/?linkid=870924
Comment:
    This element emphasizes the need for collaboration between Product Design Engineers and Manufacturing Engineers to ensure that:   
•The design process considered the manufacturing processes, such that the design solution delivers quality products, which can be fabricated and inspected in an efficient and cost-effective manner.
•Stack up analysis was performed to confirm that the product will function and can be assembled as intended at the tolerance limits.  
•	The design process has considered the assembly processes and tooling capability such that the parts can fit together and that the intended tools, including any inspection devices, could be inserted into and extracted from the assembly needed.  This includes ergonomic considerations of the space for the assembler’s hands or fingers, line of sight, etc.  
•Materials, such as specialized materials, electronic chips, will be available over the life of the product, and, as needed, a plan for obsolescence and/or alternate material has been established.
During the design collaboration, additional consideration is to be given to common failure modes of the manufacturing processes with an approach to design them out.  Preliminary PFMEA should be developed concurrently with the design risk analysis to support this design element.
Rapid prototyping of parts can be used to validate the design analysis.</t>
      </text>
    </comment>
    <comment ref="B40" authorId="19" shapeId="0" xr:uid="{1B92E484-C828-4934-873D-AFDB717CB755}">
      <text>
        <t>[Threaded comment]
Your version of Excel allows you to read this threaded comment; however, any edits to it will get removed if the file is opened in a newer version of Excel. Learn more: https://go.microsoft.com/fwlink/?linkid=870924
Comment:
    Special requirements have a high risk of not being achieved. Examples include performance requirements imposed by the customer that are at the limit of the industry’s capability, or requirements determined by the organization to be at the limit of its technical or process capabilities. Factors used in the determination of special requirements include product or process complexity, past experience, and product or process maturity.
Preliminary critical items (CIs) and key characteristics (KCs) are identified in phase 1. During the design processes and the Design Risk Analysis of phase 2, the preliminary list of CIs and KCs should be reviewed for any additional CIs and KCs.  The design should be reviewed as part of the design risk analysis to determine if any design changes can be made to eliminate as many CIs or KCs as possible.  The CIs and KCs are indicated in the design records. The finalization of critical items and key characteristics is an output of the Design Risk Analysis and PFMEA.</t>
      </text>
    </comment>
    <comment ref="B41" authorId="20" shapeId="0" xr:uid="{C4E8D780-09F1-4071-B0B0-3C1A8A7AB977}">
      <text>
        <t>[Threaded comment]
Your version of Excel allows you to read this threaded comment; however, any edits to it will get removed if the file is opened in a newer version of Excel. Learn more: https://go.microsoft.com/fwlink/?linkid=870924
Comment:
    Risk associated with supplier producer selection should be identified and mitigated as appropriate and as early as possible. These risks may be associated with technology, logistics, lead-time, potential for part obsolescence, authenticity (counterfeit parts prevention), sole source, etc.  Judicious producer selection is the first step towards minimizing supplier risk. 
The sourcing risk evaluation should include:
•Capacity
•Capability
•Performance (quality and delivery history of existing suppliers producers)
•Lead-time,
•Obsolescence
•Counterfit parts prevention.
•Financial stability
•Certifications, as required, 9100, 9110, 9120, Nadcap, etc.
•Regulatory requirements e.g. DOD, ITAR and other requirements
•Logistics/Location
•Total cost
•New site/source qualification
•Customer specific requirements.
Selected and/or potential producers should provide input to this risk analysis and its mitigation plan.
NOTE:  The risk analysis of the sourcing plan is initiated in this phase and will continue through all subsequent phases.</t>
      </text>
    </comment>
    <comment ref="B42" authorId="21" shapeId="0" xr:uid="{3B669F6F-5332-44AB-A870-6FECC3D53AA5}">
      <text>
        <t>[Threaded comment]
Your version of Excel allows you to read this threaded comment; however, any edits to it will get removed if the file is opened in a newer version of Excel. Learn more: https://go.microsoft.com/fwlink/?linkid=870924
Comment:
    Historically mishandled/mispackaged parts are a typical risk area not considered during phase 2, but also is a source of customer returns.  To support a successful product launch it is essential that there is proper definition and planning for all new packaging required to handle and ship the product to subcontractors or to the customer. 
This planning should also consider the refurbishment or modification of any existing packaging.</t>
      </text>
    </comment>
    <comment ref="B43" authorId="22" shapeId="0" xr:uid="{CF225AE7-2E18-48A1-8C0C-766C6EA0D28A}">
      <text>
        <t>[Threaded comment]
Your version of Excel allows you to read this threaded comment; however, any edits to it will get removed if the file is opened in a newer version of Excel. Learn more: https://go.microsoft.com/fwlink/?linkid=870924
Comment:
    A design review is a systematic and regularly scheduled cross-functional review of engineering drawings, specifications, functional requirements, material specifications and any changes to product related requirements.  The purpose of a design review is to keep appropriate members of the organization, management team and customer (if applicable) apprised of the design activity verification progress, to identify potential problems, propose corrective actions, review proposed design changes and authorize progression to the next stage of the development process.  Each review should demonstrate how the design requirements are fulfilled.  In addition, the design requirements of DFMA and DFMRO should be incorporated.</t>
      </text>
    </comment>
    <comment ref="B44" authorId="23" shapeId="0" xr:uid="{0C645675-7000-41EE-A5F2-4E67329C545B}">
      <text>
        <t>[Threaded comment]
Your version of Excel allows you to read this threaded comment; however, any edits to it will get removed if the file is opened in a newer version of Excel. Learn more: https://go.microsoft.com/fwlink/?linkid=870924
Comment:
    A Development Product Build Plan establishes the product manufacturing requirements, inspections and assembly sequences to be performed to build pre-production products for product and process evaluations.  The plan may need to be approved by the customer.
The plan should define:
•Sources of material, components and assemblies 
•Minimum technology and manufacturing maturity levels for each product/part
•Manufacturing processes to be used
•Quantity of parts required 
•Detailed schedule for the manufacturing, inspection and reporting activities. 
Lessons learned during the manufacture/build process may signal the need for design changes or process improvements.</t>
      </text>
    </comment>
    <comment ref="B45" authorId="24" shapeId="0" xr:uid="{253D0CC8-0D0B-4FFC-A3E8-8F5894F40E0C}">
      <text>
        <t>[Threaded comment]
Your version of Excel allows you to read this threaded comment; however, any edits to it will get removed if the file is opened in a newer version of Excel. Learn more: https://go.microsoft.com/fwlink/?linkid=870924
Comment:
    Design verification and validation activities are performed to verify conformance to design intent and to validate Product Design conforms to customer requirements. These activities typically include:
•Prototype testing (including trial builds)  
•Qualification testing.  
•Computer analysis and simulations
•Physical and functional simulations.
The verification and validation plan should include a detailed schedule of the above activities as well as hardware availability, inspection and reporting activities.  Prototype testing, should include:
•Tests and inspections to be performed on each component or assembly and their related success criteria
•Design validation testing shall be performed in a test environment representative of customer's installation, as well as of the extreme conditions required by contract or regulation
•Test(s) specifically requested by the customer.
Configuration of the tested product shall be recorded.
Results of the design verification and validation activities are documented in formal reports and reviewed during the Design Reviews.
Selected reports may be submitted to customers or regulators for certification purposes.</t>
      </text>
    </comment>
    <comment ref="B46" authorId="25" shapeId="0" xr:uid="{1BA1DF02-4D09-4C61-865D-5E5E2863575D}">
      <text>
        <t>[Threaded comment]
Your version of Excel allows you to read this threaded comment; however, any edits to it will get removed if the file is opened in a newer version of Excel. Learn more: https://go.microsoft.com/fwlink/?linkid=870924
Comment:
    The design record should be reviewed by the producer for manufacturing feasibility to confirm that the product can be manufactured to the defined requirements and specifications, qualified and tested, packaged and delivered, in the quantity desired and within the program budget and timing targets.  
The outcome of the review is a commitment based on the consensus of a producer’s team typically consisting of design engineering, manufacturing engineering, production and quality. 
This commitment should be in a report that scores each element under consideration, as being favorable or unfavorable, with the noted recommendation to proceed. The report should identify the impact or proposed changes to meet standards for those elements identified as unfavorable.</t>
      </text>
    </comment>
    <comment ref="B48" authorId="26" shapeId="0" xr:uid="{0F1A80B7-8939-4AB6-8CE8-5102EA0A75BD}">
      <text>
        <t>[Threaded comment]
Your version of Excel allows you to read this threaded comment; however, any edits to it will get removed if the file is opened in a newer version of Excel. Learn more: https://go.microsoft.com/fwlink/?linkid=870924
Comment:
    The floor plan layout will clearly show the position and layout for all processes used to manufacture, inspect, and test product. Quality Control location points should be identified on the layout. 
Synchronous material flow and floor usage optimization should be taken into account when performing the layout in an effort to economize space usage, increase the value added efficiency of floor space, and minimize travel and handling of materials, parts, and assemblies. Lean Principles such as Value Stream Mapping (VSM) and Spaghetti Diagram techniques can be used in support of this effort.</t>
      </text>
    </comment>
    <comment ref="B49" authorId="27" shapeId="0" xr:uid="{B178E8CF-39D9-4241-A423-53A4C67A436E}">
      <text>
        <t>[Threaded comment]
Your version of Excel allows you to read this threaded comment; however, any edits to it will get removed if the file is opened in a newer version of Excel. Learn more: https://go.microsoft.com/fwlink/?linkid=870924
Comment:
    The producer should identify and plan for equipment, tooling, fixtures, and jigs required to produce and qualify product. This activity includes the following:
•Analyzing the capacity of existing equipment and facilities,
•Assessing the need for additional capacity on existing equipment and/or the refurbishment or modification of any existing equipment, tooling, jigs, or fixtures and testing equipment and timing for introduction
•Determining the need for new equipment, tooling, and facilities for new processes and timing for introduction
•Identifying skills, training, and manpower required, including external certifications and timing for introduction
The producer should develop a Production Preparation Plan and track progress on a regular basis to promptly identify and react to delays or problems. Status of the plan is communicated to the customer as required.</t>
      </text>
    </comment>
    <comment ref="B51" authorId="28" shapeId="0" xr:uid="{162D6BE5-B8F1-406C-A291-86FFD1ED7470}">
      <text>
        <t>[Threaded comment]
Your version of Excel allows you to read this threaded comment; however, any edits to it will get removed if the file is opened in a newer version of Excel. Learn more: https://go.microsoft.com/fwlink/?linkid=870924
Comment:
    Process KCs can be inputs to, or outputs from the manufacturing process. Key process inputs are the process parameters which, if measured and controlled within prescribed limits, will guarantee the capability of the production process.  Key process outputs are the product or process attributes which, when measured and compared to prescribed limits, validate the capability of the process.  In other words, these are the key parameters which when controlled, will minimize process variation that could impact product quality. Most process KCs are derived from the PFMEA, however; they can come from customer requirements and/or best practices. 
Control of process key characteristics via Statistical Process Control (SPC) charts or other means, enables a preventive approach to quality.  Process drift can be recognized and addressed before it leads to nonconformance.</t>
      </text>
    </comment>
    <comment ref="B52" authorId="29" shapeId="0" xr:uid="{98C18366-3906-4875-B0A9-5BFF76B79320}">
      <text>
        <t>[Threaded comment]
Your version of Excel allows you to read this threaded comment; however, any edits to it will get removed if the file is opened in a newer version of Excel. Learn more: https://go.microsoft.com/fwlink/?linkid=870924
Comment:
    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
      </text>
    </comment>
    <comment ref="B53" authorId="30" shapeId="0" xr:uid="{7F6C2FBD-7742-4A00-B494-DBA7D9B01B6F}">
      <text>
        <t>[Threaded comment]
Your version of Excel allows you to read this threaded comment; however, any edits to it will get removed if the file is opened in a newer version of Excel. Learn more: https://go.microsoft.com/fwlink/?linkid=870924
Comment:
    A Preliminary Capacity Assessment is performed early in the process planning and development phase to determine resources (e.g., people, equipment, facilities) necessary to produce product at the customer’s demand rate.  The assessment should include a review of the capability and capacity of existing tooling/equipment, inspection /test equipment, trained/qualified personnel and facilities to determine if they are adequate to meet the customer’s demand profile.  If additional equipment/resources are needed, a detailed plan should be developed to ensure capacity needs are achieved to support project timing (see Production Preparation Planning).  The plan should be continually monitored to drive on-time completion of tasks.  Delays and roadblocks should be escalated as necessary.</t>
      </text>
    </comment>
    <comment ref="B54" authorId="31" shapeId="0" xr:uid="{C9058EAA-E0ED-48DC-BB07-017735882AEC}">
      <text>
        <t>[Threaded comment]
Your version of Excel allows you to read this threaded comment; however, any edits to it will get removed if the file is opened in a newer version of Excel. Learn more: https://go.microsoft.com/fwlink/?linkid=870924
Comment:
    Appropriate workstation documentation is needed for all products and all phases of production, i.e. prototype, production trials and serial production.
Process documentation should contain all controls specified in the control plan to ensure product and process compliance.
Work Station Documentation includes: 
•Travelers and Routers – documents containing sequential activities needed to produce the product. 
•	Work instructions:  Detailed instructions for the process step, including tools, materials and methods needed, quality criteria may also be included.  
•Inspection instructions:  Detailed instructions for inspecting product, including gages, tools, fixtures and record keeping requirements.  
•Maintenance schedules and instructions:  Instructions for maintenance activities that are performed at the workstation by operators, including tools and materials needed to perform the tasks as well as the record keeping requirements to confirm that the maintenance has been performed as required.  
•Data collection check sheets and SPC charts:  Worksheets and SPC charts designed to collect process and/or product data to confirm that requirements have been fulfilled.  These documents should include a record of dates and times the task was performed, variable results where feasible and operator identification. 
•Visual displays for collecting “real –time” process status, safety information, etc. 
All work stations documents are controlled documents, which are maintained to reflect the current process and design information at all times.</t>
      </text>
    </comment>
    <comment ref="B55" authorId="32" shapeId="0" xr:uid="{EF443814-B6E4-483B-8EC8-5114BCBF4898}">
      <text>
        <t>[Threaded comment]
Your version of Excel allows you to read this threaded comment; however, any edits to it will get removed if the file is opened in a newer version of Excel. Learn more: https://go.microsoft.com/fwlink/?linkid=870924
Comment:
    Measurement systems specified in the Control Plan must be capable of evaluating product and process conformity. In phase 3, gages and other measurement methods are selected and a MSA Plan is established to ensure that they will be appropriately validated in phase 4 when the actual MSA is performed. The MSA plan should include at a minimum:  responsibility to ensure gage linearity, accuracy, repeatability, reproducibility and correlation of duplicate gages.   
Measurement systems exhibiting excessive variation used in the evaluation of product/process may result in erroneous decisions about product and process conformity.  MSA evaluates variation from the Inspector, Inspection Method, Component, Measuring Equipment, and Environmental conditions.  The purpose of MSA is to identify the nature of variation and create corrective actions to reduce variation to the acceptable level.  
The key areas to be assessed are:
•Precision
  o Repeatability – variation due to a single operator or piece of equipment
  o Reproducibility – variation between operators 
•Accuracy 
 o Resolution - ability to measure small changes based on defined tolerance
 o Bias - a consistent difference in the measurement versus known standard
 o Stability - bias over time
 o Linearity - bias throughout the measurement range
During this phase, the accuracy elements of the measurement system, i.e. resolution, bias, stability, and linearity can be assessed using the planned measuring equipment, existing calibration data, and prototype parts. Precision is assessed during the MSA activity in phase 4 when actual parts and final measuring equipment is available.</t>
      </text>
    </comment>
    <comment ref="B56" authorId="33" shapeId="0" xr:uid="{73198BB5-328B-401D-8543-E875AB51B0C9}">
      <text>
        <t>[Threaded comment]
Your version of Excel allows you to read this threaded comment; however, any edits to it will get removed if the file is opened in a newer version of Excel. Learn more: https://go.microsoft.com/fwlink/?linkid=870924
Comment:
    Risk within the supply chain is identified and managed to ensure on-going quality and delivery performance.  Now that all producers involved in the manufacturing process are selected, a supply chain analysis should be performed to identify and evaluate risks.  Producers that are high risk or provide high-risk components (complex, high severity failure ranking on features, material availability, etc.) should be included in the analysis.  Special attention should be given to any producer whose design may be new (unique and/or difficult) or outside their normal or typical design/operating limits.
The analysis should identify producers’ names, locations and other information such as, capacity data (launch and peak), quality and delivery performance, lead time, stocking locations inventory levels, logistics methods, financial performance, necessary to evaluate risk.  
Risks identified should be evaluated and prioritized. Action plans should be put in place to minimize the highest priority risks.</t>
      </text>
    </comment>
    <comment ref="B57" authorId="34" shapeId="0" xr:uid="{09525513-5CE8-456A-AB02-271BADE326AE}">
      <text>
        <t>[Threaded comment]
Your version of Excel allows you to read this threaded comment; however, any edits to it will get removed if the file is opened in a newer version of Excel. Learn more: https://go.microsoft.com/fwlink/?linkid=870924
Comment:
    The producer conducts a PRR to verify that the manufacturing process is accurately documented and is ready to produce product that will meet customer requirements.  The review is performed by a cross-functional team, which at a minimum, is comprised of, Manufacturing Engineering, Quality engineering, and Operations personnel.  The review should include both a desktop review of all workstation documentation as well as a physical review of the manufacturing facilities and equipment. The review should also include an assessment of supply chain readiness either in advance of or as part of the PRR. The review will cover all aspects of the manufacturing process including equipment, gages, tools, fixtures, software programs, material availability, capacity assessment, supply chain readiness, operator training, work station documentation, control plan, and associated measurement tools. 
The results of the review, including corrective action to resolve identified risks or issues, are recorded. Management should confirm that all outstanding actions are satisfactorily closed or mitigated before the significant production run can be started. 
The production process is finalized at this stage and ready for initial production. Process changes after this review should be managed through the producer’s change management process.</t>
      </text>
    </comment>
    <comment ref="B59" authorId="35" shapeId="0" xr:uid="{9692ADE3-98C5-4758-8303-973329AE4001}">
      <text>
        <t>[Threaded comment]
Your version of Excel allows you to read this threaded comment; however, any edits to it will get removed if the file is opened in a newer version of Excel. Learn more: https://go.microsoft.com/fwlink/?linkid=870924
Comment:
    Production Process Run(s) are conducted to validate that all production processes, intended for serial production, can achieve production quality and meet customer demand rate.  In order to accomplish this, the producer should ensure that only final production processes are employed; specifically tooling, fixturing, gauging, and trained operators.  Project team members should be available to support the production runs in order to identify and resolve all issues that may arise.
Attention should be placed on observing safety and ergonomic issues, as well as the potential for Foreign Object Damage (FOD).  In addition to producing product, the production run(s) should also focus on verifying the manufacturing support system (e.g. component supply, preventative maintenance, FOD and handling damage prevention, tool and equipment changeover, the logistics system). 
During the production run, processes should be closely observed. Data should be collected and problems recorded as they are identified.
Data collection may include:
•production performance (cycle time, equipment breakdowns, changeover time, actual run time, production line work balance, and capacity data),
•availability and accuracy of all production documentation at work station,
• adherence to work instruction, 
• quality data as per control plan, 
• risks or concerns observed,
• potential sources of FOD, 
• safety and ergonomic issues, and
• effectiveness of fixtures, tools, equipment, gauges, etc. 
Products produced from the Production Run(s) are used to provide data for PPAP submission, including data for determining initial process capability. 
Problems identified during the significant production run should be used to correct/improve the production process and associated documentation in order to reduce risk and variation in series production.</t>
      </text>
    </comment>
    <comment ref="B60" authorId="36" shapeId="0" xr:uid="{A913FD27-B96A-43D2-9412-323B28579A3C}">
      <text>
        <t>[Threaded comment]
Your version of Excel allows you to read this threaded comment; however, any edits to it will get removed if the file is opened in a newer version of Excel. Learn more: https://go.microsoft.com/fwlink/?linkid=870924
Comment:
    Capacity Verification is performed to demonstrate the ability of the producer to meet the demand profile of the customer as established in the production forecast. When verifying capacity, the producer will evaluate, equipment uptime, planned downtime (e.g. changeover, equipment maintenance), cycle time, yield, and defect rate, to verify that the available capacity satisfies the production demand forecast. Consideration should also be given to overall plant capacity, testing capacity, and any capacity shared with other customers (e.g. parts run on the same tooling and/or equipment).  Capacity verification extends to all tiers of the supply chain.</t>
      </text>
    </comment>
    <comment ref="B61" authorId="37" shapeId="0" xr:uid="{47F15521-8147-448E-AFE4-21D3FE866DF6}">
      <text>
        <t>[Threaded comment]
Your version of Excel allows you to read this threaded comment; however, any edits to it will get removed if the file is opened in a newer version of Excel. Learn more: https://go.microsoft.com/fwlink/?linkid=870924
Comment:
    Validation Testing is the functional testing performed for the product/material to ensure customer-engineering requirements are satisfied.  This testing should be performed using product/material produced from production tooling and processes wherever practical.</t>
      </text>
    </comment>
    <comment ref="B63" authorId="38" shapeId="0" xr:uid="{AB3781F9-DA08-4BFD-98D3-763F5449E3A8}">
      <text>
        <t>[Threaded comment]
Your version of Excel allows you to read this threaded comment; however, any edits to it will get removed if the file is opened in a newer version of Excel. Learn more: https://go.microsoft.com/fwlink/?linkid=870924
Comment:
    It is important to ensure that product produced continues to meet all requirements.  The producer should establish  means for monitoring performance in the manufacturing environment as well as in the customer environment and act on this information as it becomes available.  
Key Performance Indicators (KPIs) are used to gage various functions and processes important to achieve organizational goals.  Typical KPIs include program cost targets, customer satisfaction ratings (Quality, On-time delivery (OTD), Responsiveness), customer escapes, supplier performance, cost of poor quality, warranty costs, product field performance (mean-time-to-failure), etc. 
Quality indices provide a quantitative measure of the producer’s ability to maintain and improve the consistency of product within specification and to meet performance targets.  Typical quality indices include e.g. Cpk, Parts Per Million (PPM), rejection rates, Defects Per Million Opportunities (DPMO), First Pass Yield (FPY), etc. 
On-time delivery of product must be maintained at or above the level desired by the customer throughout the life of the program.  The capacity analysis should demonstrate the ability of the producer to meet the demand profile of the customer over the foreseeable time horizon.  Changes  in the demand profile should be identified and addressed as soon as they are communicated by the customer.
At a minimum, when the project targets are not achieved and/or product is not performing to the customers’ desired levels, actions should be taken to determine root cause and implement corrective actions.</t>
      </text>
    </comment>
    <comment ref="B64" authorId="39" shapeId="0" xr:uid="{A4F6A6B2-AFDF-40F3-AFBA-20BD93774ED7}">
      <text>
        <t>[Threaded comment]
Your version of Excel allows you to read this threaded comment; however, any edits to it will get removed if the file is opened in a newer version of Excel. Learn more: https://go.microsoft.com/fwlink/?linkid=870924
Comment:
    MRO services includes documentation, specialized training, inventory of spare parts and tooling necessary for maintenance of product in the field or at designated location.  This also includes access to individuals with the technical capability to address product deficiencies in the field.
It should be a goal of the organization to provide MRO services on-time and defect free.  The organization should establish appropriate KPIs (i.e. mean-time-to-failure, turn-time, customer feedback, operational reliability) and plans to monitor and achieve the customer’s expected service level.  
Planning should anticipate the need for facilities, documentation, tooling, recurrent repair and replacement parts.  Overhaul acceptance criteria may be different and should be determined as part of the quality planning.  Additionally, all documentation, tooling, repair and test procedures should be validated.  MRO planning should be considered during phase 2 product development phase (see element 2.02.4 Design for Maintenance, Repair and Overhaul) 
The organization should continually drive to lengthen mean-time-to-failure as well as reduce turn-times for MRO activities to provide the best service to the customer.</t>
      </text>
    </comment>
    <comment ref="B68" authorId="40" shapeId="0" xr:uid="{41162F8A-E7DA-4191-9117-938DF592F81E}">
      <text>
        <t>[Threaded comment]
Your version of Excel allows you to read this threaded comment; however, any edits to it will get removed if the file is opened in a newer version of Excel. Learn more: https://go.microsoft.com/fwlink/?linkid=870924
Comment:
    An effective customer/producer partnership is essential to improve product performance, quality, cost, delivery and overall customer satisfaction.  The producer should investigate, evaluate and incorporate improvements to cost, delivery and lead time as well as opportunities to enhance product performance and overall customer satisfaction during its service life.
At a minimum, when the product is not performing to the customers’ desired levels, actions should be taken to determine root cause and implement corrective actions.  Product deficiencies may be related to design and/or production deficiency.  In either case, the responsible organization should lead the root cause investigation and required corrective actions (reference (Aerospace Recommended Practice – 9136 Root Cause Analysis and Problem Solving (9S) Methodology)
Identification of sources of variation and its subsequent reduction is a key aspect of enhanced product performance, and a driver of continuous improvement initiatives focused on product quality.  Variation reduction consists of monitoring of the production processes, with special attention given to Key Characteristics (KCs).   Data analysis using statistical techniques (Cp and Cpk) is the preferred method for identifying variation reduction opportunities.  
Improvement opportunities are prioritized; action plans are developed and implemented.  Actions that result in changes to the product and processes may require customer notification and updates to product and process documentation (i.e. Design records, design risk analysis, Process Flow diagram, PFMEA, Control Plan, etc.).  An updated PPAP submission is typically required.</t>
      </text>
    </comment>
    <comment ref="B71" authorId="41" shapeId="0" xr:uid="{756566B7-3B80-4F43-8D0D-1F07CE51EDE0}">
      <text>
        <t>[Threaded comment]
Your version of Excel allows you to read this threaded comment; however, any edits to it will get removed if the file is opened in a newer version of Excel. Learn more: https://go.microsoft.com/fwlink/?linkid=870924
Comment:
    The purpose of  Lessons Learned is to prevent the reoccurrence of problems previously experienced as well as build on those activities that went well.  The organization should have a process for capturing and including lessons learned to improve the product realization process (APQP) and future products.  Input should be requested as phases are completed and can originate from any functional group.  Inputs may include:  cost to budget, adherence to schedule (APQP plan, delivery), design changes, early field failures, corrective action plans, initial quality data, customer satisfaction, cost of poor quality, etc.
Lessons Learned reviews are intended to provide a forum by which candid discussions can take place regarding past issues.  Action should be taken where opportunities for improvement are identified.  Operating and design standards should be updated where needed. 
The APQP project is closed when necessary actions are taken to achieve targets and Lessons Learned are documented (including Design Risk Analysis and / or PFMEA / Control Plan update, as applicable).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tc={0B3AA5F4-CA62-4600-A23C-26A7DBEA7DF6}</author>
    <author>tc={972F8AAD-8711-492F-A262-0B2A3A05DF56}</author>
    <author>tc={56F59FE7-5F35-4CF0-8A5A-7E56CB60592B}</author>
    <author>tc={E16AEA40-EA42-4044-9527-B40A9D7DEF1B}</author>
    <author>tc={A52406AC-1839-4FC2-9BB7-96DEA37A6C39}</author>
    <author>tc={960EF427-1242-426D-AF2C-963E79C2B45C}</author>
    <author>tc={2DECE3D4-23CF-49DD-9289-DE53682FC53C}</author>
    <author>tc={974F1E45-D89D-4403-BD3D-34D152CA6FBB}</author>
    <author>tc={35BFADDE-4B8B-44A5-B977-02F809732476}</author>
    <author>tc={6BEAF04F-8475-4FEC-A032-C371DF64B1D6}</author>
    <author>tc={52D8F784-CD5E-4D1C-8553-2D4705C3211C}</author>
    <author>tc={52698030-7FD2-4C9A-BAB1-C49DC0969631}</author>
    <author>tc={CD987420-166A-4FDB-BAC2-0440D1D850C0}</author>
    <author>tc={BA10C2D8-9D3C-409B-8D7D-CBC37F578C69}</author>
    <author>tc={968A75EA-A798-4378-855F-BFCBFEE15E45}</author>
    <author>tc={47E663DC-BE7A-462F-B06D-BD6838F37887}</author>
    <author>tc={7B42ECD6-E769-4CB9-A50D-CADBD0DB0D36}</author>
    <author>tc={B156607D-BD3E-4D7E-B4A9-6E12F7C68A00}</author>
    <author>tc={00DEC55F-6B1C-4BB2-B655-B9842332DB29}</author>
    <author>tc={C3D0F36B-9228-48C9-830A-42064C45C56F}</author>
    <author>tc={8ED42EED-FC35-43F6-A2C4-17EA0DC6CC83}</author>
    <author>tc={990E83CB-68AD-48B5-84B8-95AA7DF53289}</author>
    <author>tc={B9CFA2F2-FCCF-4410-904E-C9CD3A9CA1D1}</author>
    <author>tc={C76A86AF-B2B4-441B-8132-5B960BC8D3C0}</author>
    <author>tc={B289B1A1-F46D-426E-B5F4-4CB1D582755D}</author>
    <author>tc={E0303976-42C3-40B0-84FC-1AF0A6575C40}</author>
    <author>tc={97413F1E-8454-40DA-AB55-173B97680D38}</author>
    <author>tc={34686D6C-073C-45AC-93A8-B80FC2BDED68}</author>
    <author>tc={4C490659-1B86-4A3D-8C74-B628CF0AA078}</author>
    <author>tc={76BF2518-AAA8-4565-9D0C-9DD78933ABB7}</author>
    <author>tc={2879BABB-5194-49DC-9BB6-276A1AF2C37F}</author>
    <author>tc={981162CA-9BEC-43C8-9378-D8A582E8E5D7}</author>
    <author>tc={58898410-5C76-45F4-8FAB-2A08679511E5}</author>
    <author>tc={64FC0E5C-0E22-467C-90F2-745A658E267A}</author>
    <author>tc={2AE33BB6-4E9C-4827-8DB7-76F6CD468464}</author>
    <author>tc={31D7C773-965F-4D0C-8AF3-9B3487B2C084}</author>
    <author>tc={B2E6C9B6-372D-4C48-B823-8BD08F9597BA}</author>
    <author>tc={757B3964-62F4-45CB-AEEC-16C8D3522836}</author>
    <author>tc={A05B9198-6B3E-446A-8145-1BE796E0623B}</author>
    <author>tc={ABD06973-B1D2-4513-AB57-CE115BF84C96}</author>
    <author>tc={C1A9AAFF-7D4A-4528-82B5-886999AC4379}</author>
    <author>tc={FB09259B-1172-4EF6-8FA4-300AC947B93C}</author>
  </authors>
  <commentList>
    <comment ref="B11" authorId="0" shapeId="0" xr:uid="{0B3AA5F4-CA62-4600-A23C-26A7DBEA7DF6}">
      <text>
        <t>[Threaded comment]
Your version of Excel allows you to read this threaded comment; however, any edits to it will get removed if the file is opened in a newer version of Excel. Learn more: https://go.microsoft.com/fwlink/?linkid=870924
Comment:
    Project targets include product safety, performance, quality, manufacturability, reliability, and service life.  These targets should be based on customer expectations, regulatory requirements, and project specific objectives. Product quality should be monitored throughout the product lifecycle (development, series production, in service performance) using quality metrics. The use of quality metrics is especially useful for driving continuous improvement and customer satisfaction.  The following list identifies typical project targets for these categories:
• Product safety: safety factor in structural design (stress related) and criticality as defined per ARP4761 (contribution to a defined functional hazard)
•Performance: customer functional requirements
•Quality: Defective Parts Per Million (DPPM), Defects Per Million Opportunities (DPMO), Customer escapes, warranty returns, field problems, recurrent field and manufacturing problems, RFTY First Article Inspection Reports (FAIRs) and Production Part Approval Process (PPAP)
•Manufacturing:  through put time (time to go to the whole Manufacturing process), lead time,  Right First Time Yield (RFTY), First Pass Yield
•Reliability: Mean Time Between Failure / Mean Time Between Repair / Mean Time Between Unplanned Repair, and Operational Reliability
•Service life: time to repair (when failure occurs in service) and quality targets in service.</t>
      </text>
    </comment>
    <comment ref="B12" authorId="1" shapeId="0" xr:uid="{972F8AAD-8711-492F-A262-0B2A3A05DF56}">
      <text>
        <t>[Threaded comment]
Your version of Excel allows you to read this threaded comment; however, any edits to it will get removed if the file is opened in a newer version of Excel. Learn more: https://go.microsoft.com/fwlink/?linkid=870924
Comment:
    CIs are the items which will have a significant impact on product realization and subsequently its use. KCs are attributes or features whose variation has a significant impact on the CI and/or product. The impact includes safety, performance, fit, form, function, manufacturability, service life, etc. These items require specific actions to ensure they are adequately managed through the design and manufacturing processes. 
Customer and producer knowledge of the product and the manufacturing processes will help determine the preliminary product and process CIs and KCs. 
The determination of preliminary product and process CI/KC is done by a cross-functional team including Design and Manufacturing Engineering (including supplier Manufacturing Engineering) supported by Quality. It is a best practice to use Quality Function Deployment (QFD) and previous Design Risk Analysis/PFMEA on similar product/processes.</t>
      </text>
    </comment>
    <comment ref="B13" authorId="2" shapeId="0" xr:uid="{56F59FE7-5F35-4CF0-8A5A-7E56CB60592B}">
      <text>
        <t>[Threaded comment]
Your version of Excel allows you to read this threaded comment; however, any edits to it will get removed if the file is opened in a newer version of Excel. Learn more: https://go.microsoft.com/fwlink/?linkid=870924
Comment:
    Complex products are best managed by breaking the product into manageable sub-systems (Product Breakdown Structure (PBS)).  These sub-systems are the basis for the Preliminary BOM and drive the early make-buy decisions.   
The team should establish a preliminary BOM using PBS and considering the early product/process assumptions. The preliminary BOM will be the starting point for subsequent product and process design as well as producer selection activities.</t>
      </text>
    </comment>
    <comment ref="B14" authorId="3" shapeId="0" xr:uid="{E16AEA40-EA42-4044-9527-B40A9D7DEF1B}">
      <text>
        <t>[Threaded comment]
Your version of Excel allows you to read this threaded comment; however, any edits to it will get removed if the file is opened in a newer version of Excel. Learn more: https://go.microsoft.com/fwlink/?linkid=870924
Comment:
    The preliminary Process Flow Diagram (PFD) provides an anticipated overview of the sequence of manufacturing activities, from receiving to shipment to the customer.  It should also take into account the transfer operations from step to step.  A well-defined preliminary PFD supports early process planning, e.g. logistics, producer selection and engagement, facilities, equipment, etc. 
The preliminary PFD should highlight the most critical activities, such as those requiring longer lead times or additional qualification(s). Development of the preliminary PFD should start once the preliminary BOM is complete.  Representatives from potential manufacturing sources should be included, as appropriate.</t>
      </text>
    </comment>
    <comment ref="B15" authorId="4" shapeId="0" xr:uid="{A52406AC-1839-4FC2-9BB7-96DEA37A6C39}">
      <text>
        <t>[Threaded comment]
Your version of Excel allows you to read this threaded comment; however, any edits to it will get removed if the file is opened in a newer version of Excel. Learn more: https://go.microsoft.com/fwlink/?linkid=870924
Comment:
    The SOW is a formal document that defines the entire scope of the work involved for a producer and clarifies deliverables and timeline. The statement of work should include:
•Deliverables and due dates
•Tasks that lead to the deliverables, and who these tasks are assigned to
•Resources needed for the project including facilities and equipment
•Specifications and procedures
•Governance process for the project.
The details in the SOW are reviewed by both parties to ensure all mutual understanding of the listed items (deliverables, due dates, tasks, R&amp;R, etc.)..  A compliance matrix is useful to summarize this activity. Identified exceptions are resolved between both parties and SOW is revised accordingly.</t>
      </text>
    </comment>
    <comment ref="B16" authorId="5" shapeId="0" xr:uid="{960EF427-1242-426D-AF2C-963E79C2B45C}">
      <text>
        <t>[Threaded comment]
Your version of Excel allows you to read this threaded comment; however, any edits to it will get removed if the file is opened in a newer version of Excel. Learn more: https://go.microsoft.com/fwlink/?linkid=870924
Comment:
    Once the preliminary BOM is developed, the organization will begin making the initial make/buy decisions, i.e. identify items that will be designed and/or produced in-house and those that will be outsourced.  This should be done as soon as possible so that the design authority and producers are engaged early in the planning process. 
A sourcing plan is developed for the identification and selection of the design authority and/or producers that will be supporting the development and production of outsourced items. The sourcing plan should consider the overall program timing and ensure synchronization with program commitments.
Requirements for flow down to producers should be identified from the SOW and provided to the producer as early as possible.</t>
      </text>
    </comment>
    <comment ref="B17" authorId="6" shapeId="0" xr:uid="{2DECE3D4-23CF-49DD-9289-DE53682FC53C}">
      <text>
        <t>[Threaded comment]
Your version of Excel allows you to read this threaded comment; however, any edits to it will get removed if the file is opened in a newer version of Excel. Learn more: https://go.microsoft.com/fwlink/?linkid=870924
Comment:
    The project plan defines the scope, activities, and deliverables for the project including APQP tasks and deliverables.. The planning team should consider all deliverables included herein for applicability to the project (reference: Aerospace International Standard 9145 Appendix B and SCMH item 7.2.15 Applicability Matrix).  
The plan includes scheduled start and completion dates for APQP deliverables aligned with customer, program, or project requirements. At a minimum, the plan should include key customer driven dates (e.g. first delivery, certification, entry into service). Each activity identified in the plan should have a designated responsible person. 
The Project Plan is used to cascade dates to producers for key deliverables on the sub-assemblies and components that makeup the product.
Adherence to the project plan ensures that each activity is completed on time and the necessary resources are available.  Progress against the plan should be monitored regularly and delays escalated through a defined reporting process. Frequency of reviews should be defined in the plan.
	The plan is created during phase 1 and is agreed upon by and communicated to stakeholders, including customers and suppliers producers (as appropriate). It will only be modified if the overall project timing changes.  Monitoring the APQP process and adherence to the timeline is a key to successful implementation.  Project Plan is the basis for the team’s commitment and ensures success of program timing.</t>
      </text>
    </comment>
    <comment ref="B19" authorId="7" shapeId="0" xr:uid="{974F1E45-D89D-4403-BD3D-34D152CA6FBB}">
      <text>
        <t>[Threaded comment]
Your version of Excel allows you to read this threaded comment; however, any edits to it will get removed if the file is opened in a newer version of Excel. Learn more: https://go.microsoft.com/fwlink/?linkid=870924
Comment:
    A Design Risk Analysis any analytical technique used by the design responsible organization to identify, to the greatest extent possible, potential risks related to the product performance (i.e. fit, form, and function), safety, durability, manufacturability, and cost. The Design Risk Analysis should include any identified technical risks including lessons learned from previous products and risks associated with selected suppliers producers.   The Design Risk Analysis is started early in the design phase to ensure that identified design risks are mitigated before the design is finalized.
Design Failure Modes and Effects Analysis (DFMEA) methodology can be used as a record of this activity (reference SAE J1739). 
A Design Risk Analysis is a living document that is updated throughout the product life cycle based on latest performance information, manufacturability, design changes, etc.  
Design Risk Analysis for groups or families of parts, components, or assemblies are acceptable if the materials, parts, components, or assemblies can be confirmed as having been reviewed for commonality of design, function, and operating environment.
A safety or criticality analysis done to fulfill regulatory requirements does not address the same scope as a Design Risk Analysis and cannot be substituted for or considered an equivalent.</t>
      </text>
    </comment>
    <comment ref="B20" authorId="8" shapeId="0" xr:uid="{35BFADDE-4B8B-44A5-B977-02F809732476}">
      <text>
        <t>[Threaded comment]
Your version of Excel allows you to read this threaded comment; however, any edits to it will get removed if the file is opened in a newer version of Excel. Learn more: https://go.microsoft.com/fwlink/?linkid=870924
Comment:
    Design Records are the output of the design process and are based on the Product Design Requirements and the SOW established in phase 1.  These records are engineering documents that define all aspects of the product. They include:
•Physical or electronic/digital drawings 
•Electronic/digital models
•Software 
•Special process specifications 
•Material specifications
•Supplementary specifications
•Customer specifications 
•Product Function (Input / Output)
•Product Envelope (Size &amp; Weight)
•Appearance specifications (if any) 
•Product CIs and KCs.
Design records also include authorized engineering changes not yet incorporated into the released engineering definition / specification.
The Bill of Material (BOM) is the list of all components and materials contained in the Design Records required to produce a finished product.  The preliminary BOM, defined in phase 1, continues to mature through the design synthesis of phase 2.  
In this phase, the BOM is fully defined and released for production.  All future revisions are controlled through the configuration management process.</t>
      </text>
    </comment>
    <comment ref="B21" authorId="9" shapeId="0" xr:uid="{6BEAF04F-8475-4FEC-A032-C371DF64B1D6}">
      <text>
        <t>[Threaded comment]
Your version of Excel allows you to read this threaded comment; however, any edits to it will get removed if the file is opened in a newer version of Excel. Learn more: https://go.microsoft.com/fwlink/?linkid=870924
Comment:
    This element emphasizes the need for collaboration between Product Design Engineers and Manufacturing Engineers to ensure that:   
•The design process considered the manufacturing processes, such that the design solution delivers quality products, which can be fabricated and inspected in an efficient and cost-effective manner.
•Stack up analysis was performed to confirm that the product will function and can be assembled as intended at the tolerance limits.  
•	The design process has considered the assembly processes and tooling capability such that the parts can fit together and that the intended tools, including any inspection devices, could be inserted into and extracted from the assembly needed.  This includes ergonomic considerations of the space for the assembler’s hands or fingers, line of sight, etc.  
•Materials, such as specialized materials, electronic chips, will be available over the life of the product, and, as needed, a plan for obsolescence and/or alternate material has been established.
During the design collaboration, additional consideration is to be given to common failure modes of the manufacturing processes with an approach to design them out.  Preliminary PFMEA should be developed concurrently with the design risk analysis to support this design element.
Rapid prototyping of parts can be used to validate the design analysis.</t>
      </text>
    </comment>
    <comment ref="B22" authorId="10" shapeId="0" xr:uid="{52D8F784-CD5E-4D1C-8553-2D4705C3211C}">
      <text>
        <t>[Threaded comment]
Your version of Excel allows you to read this threaded comment; however, any edits to it will get removed if the file is opened in a newer version of Excel. Learn more: https://go.microsoft.com/fwlink/?linkid=870924
Comment:
    Special requirements have a high risk of not being achieved. Examples include performance requirements imposed by the customer that are at the limit of the industry’s capability, or requirements determined by the organization to be at the limit of its technical or process capabilities. Factors used in the determination of special requirements include product or process complexity, past experience, and product or process maturity.
Preliminary critical items (CIs) and key characteristics (KCs) are identified in phase 1. During the design processes and the Design Risk Analysis of phase 2, the preliminary list of CIs and KCs should be reviewed for any additional CIs and KCs.  The design should be reviewed as part of the design risk analysis to determine if any design changes can be made to eliminate as many CIs or KCs as possible.  The CIs and KCs are indicated in the design records. The finalization of critical items and key characteristics is an output of the Design Risk Analysis and PFMEA.</t>
      </text>
    </comment>
    <comment ref="B23" authorId="11" shapeId="0" xr:uid="{52698030-7FD2-4C9A-BAB1-C49DC0969631}">
      <text>
        <t>[Threaded comment]
Your version of Excel allows you to read this threaded comment; however, any edits to it will get removed if the file is opened in a newer version of Excel. Learn more: https://go.microsoft.com/fwlink/?linkid=870924
Comment:
    Risk associated with supplier producer selection should be identified and mitigated as appropriate and as early as possible. These risks may be associated with technology, logistics, lead-time, potential for part obsolescence, authenticity (counterfeit parts prevention), sole source, etc.  Judicious producer selection is the first step towards minimizing supplier risk. 
The sourcing risk evaluation should include:
•Capacity
•Capability
•Performance (quality and delivery history of existing suppliers producers)
•Lead-time,
•Obsolescence
•Counterfit parts prevention.
•Financial stability
•Certifications, as required, 9100, 9110, 9120, Nadcap, etc.
•Regulatory requirements e.g. DOD, ITAR and other requirements
•Logistics/Location
•Total cost
•New site/source qualification
•Customer specific requirements.
Selected and/or potential producers should provide input to this risk analysis and its mitigation plan.
NOTE:  The risk analysis of the sourcing plan is initiated in this phase and will continue through all subsequent phases.</t>
      </text>
    </comment>
    <comment ref="B24" authorId="12" shapeId="0" xr:uid="{CD987420-166A-4FDB-BAC2-0440D1D850C0}">
      <text>
        <t>[Threaded comment]
Your version of Excel allows you to read this threaded comment; however, any edits to it will get removed if the file is opened in a newer version of Excel. Learn more: https://go.microsoft.com/fwlink/?linkid=870924
Comment:
    Historically mishandled/mispackaged parts are a typical risk area not considered during phase 2, but also is a source of customer returns.  To support a successful product launch it is essential that there is proper definition and planning for all new packaging required to handle and ship the product to subcontractors or to the customer. 
This planning should also consider the refurbishment or modification of any existing packaging.</t>
      </text>
    </comment>
    <comment ref="B25" authorId="13" shapeId="0" xr:uid="{BA10C2D8-9D3C-409B-8D7D-CBC37F578C69}">
      <text>
        <t>[Threaded comment]
Your version of Excel allows you to read this threaded comment; however, any edits to it will get removed if the file is opened in a newer version of Excel. Learn more: https://go.microsoft.com/fwlink/?linkid=870924
Comment:
    A design review is a systematic and regularly scheduled cross-functional review of engineering drawings, specifications, functional requirements, material specifications and any changes to product related requirements.  The purpose of a design review is to keep appropriate members of the organization, management team and customer (if applicable) apprised of the design activity verification progress, to identify potential problems, propose corrective actions, review proposed design changes and authorize progression to the next stage of the development process.  Each review should demonstrate how the design requirements are fulfilled.  In addition, the design requirements of DFMA and DFMRO should be incorporated.</t>
      </text>
    </comment>
    <comment ref="B26" authorId="14" shapeId="0" xr:uid="{968A75EA-A798-4378-855F-BFCBFEE15E45}">
      <text>
        <t>[Threaded comment]
Your version of Excel allows you to read this threaded comment; however, any edits to it will get removed if the file is opened in a newer version of Excel. Learn more: https://go.microsoft.com/fwlink/?linkid=870924
Comment:
    A Development Product Build Plan establishes the product manufacturing requirements, inspections and assembly sequences to be performed to build pre-production products for product and process evaluations.  The plan may need to be approved by the customer.
The plan should define:
•Sources of material, components and assemblies 
•Minimum technology and manufacturing maturity levels for each product/part
•Manufacturing processes to be used
•Quantity of parts required 
•Detailed schedule for the manufacturing, inspection and reporting activities. 
Lessons learned during the manufacture/build process may signal the need for design changes or process improvements.</t>
      </text>
    </comment>
    <comment ref="B27" authorId="15" shapeId="0" xr:uid="{47E663DC-BE7A-462F-B06D-BD6838F37887}">
      <text>
        <t>[Threaded comment]
Your version of Excel allows you to read this threaded comment; however, any edits to it will get removed if the file is opened in a newer version of Excel. Learn more: https://go.microsoft.com/fwlink/?linkid=870924
Comment:
    Design verification and validation activities are performed to verify conformance to design intent and to validate Product Design conforms to customer requirements. These activities typically include:
•Prototype testing (including trial builds)  
•Qualification testing.  
•Computer analysis and simulations
•Physical and functional simulations.
The verification and validation plan should include a detailed schedule of the above activities as well as hardware availability, inspection and reporting activities.  Prototype testing, should include:
•Tests and inspections to be performed on each component or assembly and their related success criteria
•Design validation testing shall be performed in a test environment representative of customer's installation, as well as of the extreme conditions required by contract or regulation
•Test(s) specifically requested by the customer.
Configuration of the tested product shall be recorded.
Results of the design verification and validation activities are documented in formal reports and reviewed during the Design Reviews.
Selected reports may be submitted to customers or regulators for certification purposes.</t>
      </text>
    </comment>
    <comment ref="B28" authorId="16" shapeId="0" xr:uid="{7B42ECD6-E769-4CB9-A50D-CADBD0DB0D36}">
      <text>
        <t>[Threaded comment]
Your version of Excel allows you to read this threaded comment; however, any edits to it will get removed if the file is opened in a newer version of Excel. Learn more: https://go.microsoft.com/fwlink/?linkid=870924
Comment:
    The design record should be reviewed by the producer for manufacturing feasibility to confirm that the product can be manufactured to the defined requirements and specifications, qualified and tested, packaged and delivered, in the quantity desired and within the program budget and timing targets.  
The outcome of the review is a commitment based on the consensus of a producer’s team typically consisting of design engineering, manufacturing engineering, production and quality. 
This commitment should be in a report that scores each element under consideration, as being favorable or unfavorable, with the noted recommendation to proceed. The report should identify the impact or proposed changes to meet standards for those elements identified as unfavorable.</t>
      </text>
    </comment>
    <comment ref="B30" authorId="17" shapeId="0" xr:uid="{B156607D-BD3E-4D7E-B4A9-6E12F7C68A00}">
      <text>
        <t>[Threaded comment]
Your version of Excel allows you to read this threaded comment; however, any edits to it will get removed if the file is opened in a newer version of Excel. Learn more: https://go.microsoft.com/fwlink/?linkid=870924
Comment:
    The Process Flow Diagram (PFD) is a representation of the sequence of operations required to manufacture the product from receipt of goods to shipment of finished product to the customer. This encompasses the movement of product internally from one-step to the next, as well as movement to and from external operations. It also includes alternate processes, i.e. different processes used to achieve the same output (e.g. backup equipment, secondary sources, sequence change).  The PFD requires sufficient detail for each step to clearly and completely describe the process required to make the product.
This activity should start once the preliminary design is released and should build upon the preliminary process flow diagram created in phase 1. 
The Process Flow Diagram is updated as changes to the process sequence are made.
Once this document is released, changes should be revision controlled.</t>
      </text>
    </comment>
    <comment ref="B31" authorId="18" shapeId="0" xr:uid="{00DEC55F-6B1C-4BB2-B655-B9842332DB29}">
      <text>
        <t>[Threaded comment]
Your version of Excel allows you to read this threaded comment; however, any edits to it will get removed if the file is opened in a newer version of Excel. Learn more: https://go.microsoft.com/fwlink/?linkid=870924
Comment:
    The floor plan layout will clearly show the position and layout for all processes used to manufacture, inspect, and test product. Quality Control location points should be identified on the layout. 
Synchronous material flow and floor usage optimization should be taken into account when performing the layout in an effort to economize space usage, increase the value added efficiency of floor space, and minimize travel and handling of materials, parts, and assemblies. Lean Principles such as Value Stream Mapping (VSM) and Spaghetti Diagram techniques can be used in support of this effort.</t>
      </text>
    </comment>
    <comment ref="B32" authorId="19" shapeId="0" xr:uid="{C3D0F36B-9228-48C9-830A-42064C45C56F}">
      <text>
        <t>[Threaded comment]
Your version of Excel allows you to read this threaded comment; however, any edits to it will get removed if the file is opened in a newer version of Excel. Learn more: https://go.microsoft.com/fwlink/?linkid=870924
Comment:
    The producer should identify and plan for equipment, tooling, fixtures, and jigs required to produce and qualify product. This activity includes the following:
•Analyzing the capacity of existing equipment and facilities,
•Assessing the need for additional capacity on existing equipment and/or the refurbishment or modification of any existing equipment, tooling, jigs, or fixtures and testing equipment and timing for introduction
•Determining the need for new equipment, tooling, and facilities for new processes and timing for introduction
•Identifying skills, training, and manpower required, including external certifications and timing for introduction
The producer should develop a Production Preparation Plan and track progress on a regular basis to promptly identify and react to delays or problems. Status of the plan is communicated to the customer as required.</t>
      </text>
    </comment>
    <comment ref="B34" authorId="20" shapeId="0" xr:uid="{8ED42EED-FC35-43F6-A2C4-17EA0DC6CC83}">
      <text>
        <t>[Threaded comment]
Your version of Excel allows you to read this threaded comment; however, any edits to it will get removed if the file is opened in a newer version of Excel. Learn more: https://go.microsoft.com/fwlink/?linkid=870924
Comment:
    A PFMEA is a structured method for analyzing process risk by ranking and documenting potential failure modes within a process. The analysis includes:
•identification of potential failures, their causes and their effects,
•ranking of factors (e.g., severity, frequency of occurrence, detectability of the potential failure causes), and
•identification and results of actions taken to reduce or eliminate risk. 
The producing organization performs a risk analysis of the manufacturing process and identifies mitigation plans for high risks using the PFMEA methodology (reference SAE J1739).  The PFMEA assists in the identification of process KCs, helps prioritize action plans for mitigating risk, and serves as a basis for continuous improvement, and a repository for lessons learned. 
The PFMEA is developed by a cross-functional team during the design and development of the manufacturing process.  
Special attention is given to high Severity rankings.  Risk reduction activities are prioritized based on Severity Occurrence (SO), Severity Detection (SD) and Risk Priority Numbers (RPN) derived in the PFMEA process. Further information on the PFMEA and the assignment of RPN’s is available in the SCMH Section 2.1 Quality Aspects of New Product Development and in AS13004 Process Risk Mitigation.
CIs and KCs, identified in the design records, Design Risk analysis, and by customers, are documented and evaluated in the PFMEA.
The PFMEA is continually updated as process changes occur, non-conformances arise, and risks are identified and addressed. 
There is a close link between the PFMEA and the Design Risk Analysis. Updates to either may impact the other and should be considered.</t>
      </text>
    </comment>
    <comment ref="B35" authorId="21" shapeId="0" xr:uid="{990E83CB-68AD-48B5-84B8-95AA7DF53289}">
      <text>
        <t>[Threaded comment]
Your version of Excel allows you to read this threaded comment; however, any edits to it will get removed if the file is opened in a newer version of Excel. Learn more: https://go.microsoft.com/fwlink/?linkid=870924
Comment:
    Process KCs can be inputs to, or outputs from the manufacturing process. Key process inputs are the process parameters which, if measured and controlled within prescribed limits, will guarantee the capability of the production process.  Key process outputs are the product or process attributes which, when measured and compared to prescribed limits, validate the capability of the process.  In other words, these are the key parameters which when controlled, will minimize process variation that could impact product quality. Most process KCs are derived from the PFMEA, however; they can come from customer requirements and/or best practices. 
Control of process key characteristics via Statistical Process Control (SPC) charts or other means, enables a preventive approach to quality.  Process drift can be recognized and addressed before it leads to nonconformance.</t>
      </text>
    </comment>
    <comment ref="B36" authorId="22" shapeId="0" xr:uid="{B9CFA2F2-FCCF-4410-904E-C9CD3A9CA1D1}">
      <text>
        <t>[Threaded comment]
Your version of Excel allows you to read this threaded comment; however, any edits to it will get removed if the file is opened in a newer version of Excel. Learn more: https://go.microsoft.com/fwlink/?linkid=870924
Comment:
    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
      </text>
    </comment>
    <comment ref="B37" authorId="23" shapeId="0" xr:uid="{C76A86AF-B2B4-441B-8132-5B960BC8D3C0}">
      <text>
        <t>[Threaded comment]
Your version of Excel allows you to read this threaded comment; however, any edits to it will get removed if the file is opened in a newer version of Excel. Learn more: https://go.microsoft.com/fwlink/?linkid=870924
Comment:
    A Preliminary Capacity Assessment is performed early in the process planning and development phase to determine resources (e.g., people, equipment, facilities) necessary to produce product at the customer’s demand rate.  The assessment should include a review of the capability and capacity of existing tooling/equipment, inspection /test equipment, trained/qualified personnel and facilities to determine if they are adequate to meet the customer’s demand profile.  If additional equipment/resources are needed, a detailed plan should be developed to ensure capacity needs are achieved to support project timing (see Production Preparation Planning).  The plan should be continually monitored to drive on-time completion of tasks.  Delays and roadblocks should be escalated as necessary.</t>
      </text>
    </comment>
    <comment ref="B38" authorId="24" shapeId="0" xr:uid="{B289B1A1-F46D-426E-B5F4-4CB1D582755D}">
      <text>
        <t>[Threaded comment]
Your version of Excel allows you to read this threaded comment; however, any edits to it will get removed if the file is opened in a newer version of Excel. Learn more: https://go.microsoft.com/fwlink/?linkid=870924
Comment:
    Appropriate workstation documentation is needed for all products and all phases of production, i.e. prototype, production trials and serial production.
Process documentation should contain all controls specified in the control plan to ensure product and process compliance.
Work Station Documentation includes: 
•Travelers and Routers – documents containing sequential activities needed to produce the product. 
•	Work instructions:  Detailed instructions for the process step, including tools, materials and methods needed, quality criteria may also be included.  
•Inspection instructions:  Detailed instructions for inspecting product, including gages, tools, fixtures and record keeping requirements.  
•Maintenance schedules and instructions:  Instructions for maintenance activities that are performed at the workstation by operators, including tools and materials needed to perform the tasks as well as the record keeping requirements to confirm that the maintenance has been performed as required.  
•Data collection check sheets and SPC charts:  Worksheets and SPC charts designed to collect process and/or product data to confirm that requirements have been fulfilled.  These documents should include a record of dates and times the task was performed, variable results where feasible and operator identification. 
•Visual displays for collecting “real –time” process status, safety information, etc. 
All work stations documents are controlled documents, which are maintained to reflect the current process and design information at all times.</t>
      </text>
    </comment>
    <comment ref="B39" authorId="25" shapeId="0" xr:uid="{E0303976-42C3-40B0-84FC-1AF0A6575C40}">
      <text>
        <t>[Threaded comment]
Your version of Excel allows you to read this threaded comment; however, any edits to it will get removed if the file is opened in a newer version of Excel. Learn more: https://go.microsoft.com/fwlink/?linkid=870924
Comment:
    Measurement systems specified in the Control Plan must be capable of evaluating product and process conformity. In phase 3, gages and other measurement methods are selected and a MSA Plan is established to ensure that they will be appropriately validated in phase 4 when the actual MSA is performed. The MSA plan should include at a minimum:  responsibility to ensure gage linearity, accuracy, repeatability, reproducibility and correlation of duplicate gages.   
Measurement systems exhibiting excessive variation used in the evaluation of product/process may result in erroneous decisions about product and process conformity.  MSA evaluates variation from the Inspector, Inspection Method, Component, Measuring Equipment, and Environmental conditions.  The purpose of MSA is to identify the nature of variation and create corrective actions to reduce variation to the acceptable level.  
The key areas to be assessed are:
•Precision
  o Repeatability – variation due to a single operator or piece of equipment
  o Reproducibility – variation between operators 
•Accuracy 
 o Resolution - ability to measure small changes based on defined tolerance
 o Bias - a consistent difference in the measurement versus known standard
 o Stability - bias over time
 o Linearity - bias throughout the measurement range
During this phase, the accuracy elements of the measurement system, i.e. resolution, bias, stability, and linearity can be assessed using the planned measuring equipment, existing calibration data, and prototype parts. Precision is assessed during the MSA activity in phase 4 when actual parts and final measuring equipment is available.</t>
      </text>
    </comment>
    <comment ref="B40" authorId="26" shapeId="0" xr:uid="{97413F1E-8454-40DA-AB55-173B97680D38}">
      <text>
        <t>[Threaded comment]
Your version of Excel allows you to read this threaded comment; however, any edits to it will get removed if the file is opened in a newer version of Excel. Learn more: https://go.microsoft.com/fwlink/?linkid=870924
Comment:
    Risk within the supply chain is identified and managed to ensure on-going quality and delivery performance.  Now that all producers involved in the manufacturing process are selected, a supply chain analysis should be performed to identify and evaluate risks.  Producers that are high risk or provide high-risk components (complex, high severity failure ranking on features, material availability, etc.) should be included in the analysis.  Special attention should be given to any producer whose design may be new (unique and/or difficult) or outside their normal or typical design/operating limits.
The analysis should identify producers’ names, locations and other information such as, capacity data (launch and peak), quality and delivery performance, lead time, stocking locations inventory levels, logistics methods, financial performance, necessary to evaluate risk.  
Risks identified should be evaluated and prioritized. Action plans should be put in place to minimize the highest priority risks.</t>
      </text>
    </comment>
    <comment ref="B41" authorId="27" shapeId="0" xr:uid="{34686D6C-073C-45AC-93A8-B80FC2BDED68}">
      <text>
        <t>[Threaded comment]
Your version of Excel allows you to read this threaded comment; however, any edits to it will get removed if the file is opened in a newer version of Excel. Learn more: https://go.microsoft.com/fwlink/?linkid=870924
Comment:
    Establishing proper material handling methods ensure that products are adequately protected from damage, corrosion, or contamination during manufacturing processes, movement between operations, transit to external operations, and during storage. This should also take into account controls specific to Foreign Object Damage (FOD) and Electrostatic Discharge (ESD).
Planned packaging ensures that the product or material is not physically damaged, nor will the packaging degrade in performance through the normal course of transportation, delivery, and storage. Packaging materials and methods are designed to conform to the internal and/or customer-defined requirements, satisfy standards for environmental safety, and pose no hazards to operators. Consider both primary and secondary packaging, as well as use and recycling of packaging materials as applicable.  When determined necessary, a packaging evaluation is completed in phase 4 when product becomes available.  
Labeling and part marking are typically specified by the customer via drawings and specifications. During this phase, the producer should confirm that labeling and part marking requirements are understood and can be executed as planned. The producer should ensure there is adequate work instructions for executing the required part marking. Use of visual aids and part marking replication is highly encouraged. Customer approval is obtained when required.</t>
      </text>
    </comment>
    <comment ref="B42" authorId="28" shapeId="0" xr:uid="{4C490659-1B86-4A3D-8C74-B628CF0AA078}">
      <text>
        <t>[Threaded comment]
Your version of Excel allows you to read this threaded comment; however, any edits to it will get removed if the file is opened in a newer version of Excel. Learn more: https://go.microsoft.com/fwlink/?linkid=870924
Comment:
    The producer conducts a PRR to verify that the manufacturing process is accurately documented and is ready to produce product that will meet customer requirements.  The review is performed by a cross-functional team, which at a minimum, is comprised of, Manufacturing Engineering, Quality engineering, and Operations personnel.  The review should include both a desktop review of all workstation documentation as well as a physical review of the manufacturing facilities and equipment. The review should also include an assessment of supply chain readiness either in advance of or as part of the PRR. The review will cover all aspects of the manufacturing process including equipment, gages, tools, fixtures, software programs, material availability, capacity assessment, supply chain readiness, operator training, work station documentation, control plan, and associated measurement tools. 
The results of the review, including corrective action to resolve identified risks or issues, are recorded. Management should confirm that all outstanding actions are satisfactorily closed or mitigated before the significant production run can be started. 
The production process is finalized at this stage and ready for initial production. Process changes after this review should be managed through the producer’s change management process.</t>
      </text>
    </comment>
    <comment ref="B44" authorId="29" shapeId="0" xr:uid="{76BF2518-AAA8-4565-9D0C-9DD78933ABB7}">
      <text>
        <t>[Threaded comment]
Your version of Excel allows you to read this threaded comment; however, any edits to it will get removed if the file is opened in a newer version of Excel. Learn more: https://go.microsoft.com/fwlink/?linkid=870924
Comment:
    Production Process Run(s) are conducted to validate that all production processes, intended for serial production, can achieve production quality and meet customer demand rate.  In order to accomplish this, the producer should ensure that only final production processes are employed; specifically tooling, fixturing, gauging, and trained operators.  Project team members should be available to support the production runs in order to identify and resolve all issues that may arise.
Attention should be placed on observing safety and ergonomic issues, as well as the potential for Foreign Object Damage (FOD).  In addition to producing product, the production run(s) should also focus on verifying the manufacturing support system (e.g. component supply, preventative maintenance, FOD and handling damage prevention, tool and equipment changeover, the logistics system). 
During the production run, processes should be closely observed. Data should be collected and problems recorded as they are identified.
Data collection may include:
•production performance (cycle time, equipment breakdowns, changeover time, actual run time, production line work balance, and capacity data),
•availability and accuracy of all production documentation at work station,
• adherence to work instruction, 
• quality data as per control plan, 
• risks or concerns observed,
• potential sources of FOD, 
• safety and ergonomic issues, and
• effectiveness of fixtures, tools, equipment, gauges, etc. 
Products produced from the Production Run(s) are used to provide data for PPAP submission, including data for determining initial process capability. 
Problems identified during the significant production run should be used to correct/improve the production process and associated documentation in order to reduce risk and variation in series production.</t>
      </text>
    </comment>
    <comment ref="B45" authorId="30" shapeId="0" xr:uid="{2879BABB-5194-49DC-9BB6-276A1AF2C37F}">
      <text>
        <t>[Threaded comment]
Your version of Excel allows you to read this threaded comment; however, any edits to it will get removed if the file is opened in a newer version of Excel. Learn more: https://go.microsoft.com/fwlink/?linkid=870924
Comment:
    The purpose of the Measurement Systems Analysis is to implement the MSA Plan, as defined in phase 3, and assess variation introduced by the measurement systems.  The sources of variation include measurement device, fixtures, operators and shop floor environmental conditions.  
The organization should demonstrate that all measurement methods and checking aids included in the control plan are suitable, capable, and supports the customer demand rate.  At a minimum, measurement analysis should be performed for each of the measurements that require validation as established in the MSA plan.  
Where the minimum acceptable level of error due to the measurement system (as defined in the MSA Plan) is not achieved, action should be taken to reduce the variation/error.
For acceptable measurement system analysis results refer to AS13003, Table 2.</t>
      </text>
    </comment>
    <comment ref="B46" authorId="31" shapeId="0" xr:uid="{981162CA-9BEC-43C8-9378-D8A582E8E5D7}">
      <text>
        <t>[Threaded comment]
Your version of Excel allows you to read this threaded comment; however, any edits to it will get removed if the file is opened in a newer version of Excel. Learn more: https://go.microsoft.com/fwlink/?linkid=870924
Comment:
    Initial process capability studies demonstrate that the combination of people, machine, methods, material, and measurements have the potential to produce product that will consistently meet the design requirements.  Initial process capability studies should be performed on product and process Key Characteristics identified in the control plan. 
For initial process capability, data is collected on product and process KCs during the early Production Process Run(s) and will continue until sufficient data is collected to allow the calculation of process capability using Cpk (or Ppk as appropriate) indices.  The minimum number of samples considered for a capability study should be determined between the Customer and the producer. A typical quantity for establishing process capability is 25, but may be lower as long as the acceptance criterion is statistically valid.
Process capability indices can only be calculated after the process is determined to be stable: use statistically valid methods for determining process stability (e. g. Control charts).
Where the target Cpk (or Ppk as appropriate) indices are not achieved, action should be taken to reduce the variation to below the targeted value.</t>
      </text>
    </comment>
    <comment ref="B47" authorId="32" shapeId="0" xr:uid="{58898410-5C76-45F4-8FAB-2A08679511E5}">
      <text>
        <t>[Threaded comment]
Your version of Excel allows you to read this threaded comment; however, any edits to it will get removed if the file is opened in a newer version of Excel. Learn more: https://go.microsoft.com/fwlink/?linkid=870924
Comment:
    The Control Plan details how quality is controlled and confirmed at each stage of the manufacturing process, including as necessary the actions taken when deviations are found (reaction plans). All controlled characteristics must be listed on the Control Plan.  The Control Plan should consider the process dominant variables (e.g. set-up, tooling, operator) and determine the appropriate level of control. 
The development of the control plan is initiated in phase 3 (typically with the pre-production Control Plan) forming the basis for the Production Control Plan.  The early Production Process Run(s) provide opportunity to evaluate the process output, review the control plan, and make appropriate changes to the process and control plan.   The production control plan should be completed and approved as required, during to the early production runs. 
The Control Plan is updated throughout the life of the program to reflect the current controls in place in the production process.</t>
      </text>
    </comment>
    <comment ref="B48" authorId="33" shapeId="0" xr:uid="{64FC0E5C-0E22-467C-90F2-745A658E267A}">
      <text>
        <t>[Threaded comment]
Your version of Excel allows you to read this threaded comment; however, any edits to it will get removed if the file is opened in a newer version of Excel. Learn more: https://go.microsoft.com/fwlink/?linkid=870924
Comment:
    Capacity Verification is performed to demonstrate the ability of the producer to meet the demand profile of the customer as established in the production forecast. When verifying capacity, the producer will evaluate, equipment uptime, planned downtime (e.g. changeover, equipment maintenance), cycle time, yield, and defect rate, to verify that the available capacity satisfies the production demand forecast. Consideration should also be given to overall plant capacity, testing capacity, and any capacity shared with other customers (e.g. parts run on the same tooling and/or equipment).  Capacity verification extends to all tiers of the supply chain.</t>
      </text>
    </comment>
    <comment ref="B49" authorId="34" shapeId="0" xr:uid="{2AE33BB6-4E9C-4827-8DB7-76F6CD468464}">
      <text>
        <t>[Threaded comment]
Your version of Excel allows you to read this threaded comment; however, any edits to it will get removed if the file is opened in a newer version of Excel. Learn more: https://go.microsoft.com/fwlink/?linkid=870924
Comment:
    Validation Testing is the functional testing performed for the product/material to ensure customer-engineering requirements are satisfied.  This testing should be performed using product/material produced from production tooling and processes wherever practical.</t>
      </text>
    </comment>
    <comment ref="B50" authorId="35" shapeId="0" xr:uid="{31D7C773-965F-4D0C-8AF3-9B3487B2C084}">
      <text>
        <t>[Threaded comment]
Your version of Excel allows you to read this threaded comment; however, any edits to it will get removed if the file is opened in a newer version of Excel. Learn more: https://go.microsoft.com/fwlink/?linkid=870924
Comment:
    The purpose of the FAI is to provide objective evidence, based on an assessment of the first production article produced during the initial production run, that all engineering, design, and specification requirements are correctly understood, accounted for, recorded, verified, and fulfilled.
First Article Inspection is a complete, independent, and documented physical and functional inspection process to verify that prescribed production processes have produced an acceptable item as specified by engineering drawings, purchase order, engineering specifications, and/or other applicable design documents. This element must comply with the requirements of Aerospace Standard 9102 when contractually required by the customer.</t>
      </text>
    </comment>
    <comment ref="B51" authorId="36" shapeId="0" xr:uid="{B2E6C9B6-372D-4C48-B823-8BD08F9597BA}">
      <text>
        <t>[Threaded comment]
Your version of Excel allows you to read this threaded comment; however, any edits to it will get removed if the file is opened in a newer version of Excel. Learn more: https://go.microsoft.com/fwlink/?linkid=870924
Comment:
    The purpose of PPAP is to demonstrate that the planned production process has the potential to produce product consistently meeting design and specification requirements, as demonstrated during initial production runs at the production rate required to meet customer demand.
The process requires the producer to submit a PPAP file containing evidence that a specified set of requirements are fulfilled.  To realize the benefits of the APQP, it is essential that PPAP artifacts be produced within the appropriate APQP phase as defined in this manual (reference: International Aerospace Standard 9145). 
The PPAP submission is dispositioned by the customer as: 
•approved; i.e. all PPAP requirements have been fulfilled, 
•interim approved; i.e. partial fulfillment of PPAP requirements with applied restrictions, or
•rejected; minimum PPAP requirements not fulfilled.
The PPAP submission should be dispositioned as approved or interim approved by the customer before the producer can release product for shipment. The completed PPAP Approval form is a record of the PPAP disposition. 
Changes to the product design and/or manufacturing process may require PPAP resubmission depending on the nature of the change (reference: International Aerospace Standard 9102) and customer requirements.</t>
      </text>
    </comment>
    <comment ref="B52" authorId="37" shapeId="0" xr:uid="{757B3964-62F4-45CB-AEEC-16C8D3522836}">
      <text>
        <t>[Threaded comment]
Your version of Excel allows you to read this threaded comment; however, any edits to it will get removed if the file is opened in a newer version of Excel. Learn more: https://go.microsoft.com/fwlink/?linkid=870924
Comment:
    The Customer may specify activities and/or artifacts that exceed those required in the International Aerospace Standard 9145.  These items are referred to as Customer Specific (PPAP) Requirements in the PPAP submission. 
Customer Specific Requirements may specify additional requirements or provide clarification of requirements, deliverables, and/or data submittals.  These requirements should be identified during the project-planning phase, with timing established and assigned to the appropriate functional organization.</t>
      </text>
    </comment>
    <comment ref="B54" authorId="38" shapeId="0" xr:uid="{A05B9198-6B3E-446A-8145-1BE796E0623B}">
      <text>
        <t>[Threaded comment]
Your version of Excel allows you to read this threaded comment; however, any edits to it will get removed if the file is opened in a newer version of Excel. Learn more: https://go.microsoft.com/fwlink/?linkid=870924
Comment:
    It is important to ensure that product produced continues to meet all requirements.  The producer should establish  means for monitoring performance in the manufacturing environment as well as in the customer environment and act on this information as it becomes available.  
Key Performance Indicators (KPIs) are used to gage various functions and processes important to achieve organizational goals.  Typical KPIs include program cost targets, customer satisfaction ratings (Quality, On-time delivery (OTD), Responsiveness), customer escapes, supplier performance, cost of poor quality, warranty costs, product field performance (mean-time-to-failure), etc. 
Quality indices provide a quantitative measure of the producer’s ability to maintain and improve the consistency of product within specification and to meet performance targets.  Typical quality indices include e.g. Cpk, Parts Per Million (PPM), rejection rates, Defects Per Million Opportunities (DPMO), First Pass Yield (FPY), etc. 
On-time delivery of product must be maintained at or above the level desired by the customer throughout the life of the program.  The capacity analysis should demonstrate the ability of the producer to meet the demand profile of the customer over the foreseeable time horizon.  Changes  in the demand profile should be identified and addressed as soon as they are communicated by the customer.
At a minimum, when the project targets are not achieved and/or product is not performing to the customers’ desired levels, actions should be taken to determine root cause and implement corrective actions.</t>
      </text>
    </comment>
    <comment ref="B55" authorId="39" shapeId="0" xr:uid="{ABD06973-B1D2-4513-AB57-CE115BF84C96}">
      <text>
        <t>[Threaded comment]
Your version of Excel allows you to read this threaded comment; however, any edits to it will get removed if the file is opened in a newer version of Excel. Learn more: https://go.microsoft.com/fwlink/?linkid=870924
Comment:
    MRO services includes documentation, specialized training, inventory of spare parts and tooling necessary for maintenance of product in the field or at designated location.  This also includes access to individuals with the technical capability to address product deficiencies in the field.
It should be a goal of the organization to provide MRO services on-time and defect free.  The organization should establish appropriate KPIs (i.e. mean-time-to-failure, turn-time, customer feedback, operational reliability) and plans to monitor and achieve the customer’s expected service level.  
Planning should anticipate the need for facilities, documentation, tooling, recurrent repair and replacement parts.  Overhaul acceptance criteria may be different and should be determined as part of the quality planning.  Additionally, all documentation, tooling, repair and test procedures should be validated.  MRO planning should be considered during phase 2 product development phase (see element 2.02.4 Design for Maintenance, Repair and Overhaul) 
The organization should continually drive to lengthen mean-time-to-failure as well as reduce turn-times for MRO activities to provide the best service to the customer.</t>
      </text>
    </comment>
    <comment ref="B59" authorId="40" shapeId="0" xr:uid="{C1A9AAFF-7D4A-4528-82B5-886999AC4379}">
      <text>
        <t>[Threaded comment]
Your version of Excel allows you to read this threaded comment; however, any edits to it will get removed if the file is opened in a newer version of Excel. Learn more: https://go.microsoft.com/fwlink/?linkid=870924
Comment:
    An effective customer/producer partnership is essential to improve product performance, quality, cost, delivery and overall customer satisfaction.  The producer should investigate, evaluate and incorporate improvements to cost, delivery and lead time as well as opportunities to enhance product performance and overall customer satisfaction during its service life.
At a minimum, when the product is not performing to the customers’ desired levels, actions should be taken to determine root cause and implement corrective actions.  Product deficiencies may be related to design and/or production deficiency.  In either case, the responsible organization should lead the root cause investigation and required corrective actions (reference (Aerospace Recommended Practice – 9136 Root Cause Analysis and Problem Solving (9S) Methodology)
Identification of sources of variation and its subsequent reduction is a key aspect of enhanced product performance, and a driver of continuous improvement initiatives focused on product quality.  Variation reduction consists of monitoring of the production processes, with special attention given to Key Characteristics (KCs).   Data analysis using statistical techniques (Cp and Cpk) is the preferred method for identifying variation reduction opportunities.  
Improvement opportunities are prioritized; action plans are developed and implemented.  Actions that result in changes to the product and processes may require customer notification and updates to product and process documentation (i.e. Design records, design risk analysis, Process Flow diagram, PFMEA, Control Plan, etc.).  An updated PPAP submission is typically required.</t>
      </text>
    </comment>
    <comment ref="B62" authorId="41" shapeId="0" xr:uid="{FB09259B-1172-4EF6-8FA4-300AC947B93C}">
      <text>
        <t>[Threaded comment]
Your version of Excel allows you to read this threaded comment; however, any edits to it will get removed if the file is opened in a newer version of Excel. Learn more: https://go.microsoft.com/fwlink/?linkid=870924
Comment:
    The purpose of  Lessons Learned is to prevent the reoccurrence of problems previously experienced as well as build on those activities that went well.  The organization should have a process for capturing and including lessons learned to improve the product realization process (APQP) and future products.  Input should be requested as phases are completed and can originate from any functional group.  Inputs may include:  cost to budget, adherence to schedule (APQP plan, delivery), design changes, early field failures, corrective action plans, initial quality data, customer satisfaction, cost of poor quality, etc.
Lessons Learned reviews are intended to provide a forum by which candid discussions can take place regarding past issues.  Action should be taken where opportunities for improvement are identified.  Operating and design standards should be updated where needed. 
The APQP project is closed when necessary actions are taken to achieve targets and Lessons Learned are documented (including Design Risk Analysis and / or PFMEA / Control Plan update, as applicable).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Brian Swindles (Rolls-Royce)</author>
    <author>Meghann Johncock</author>
    <author>Tam To</author>
    <author>Meghann</author>
    <author>Finup, Steven (GE Aviation, US)</author>
  </authors>
  <commentList>
    <comment ref="B17" authorId="0" shapeId="0" xr:uid="{00000000-0006-0000-0000-000001000000}">
      <text>
        <r>
          <rPr>
            <b/>
            <sz val="9"/>
            <color indexed="81"/>
            <rFont val="Calibri"/>
            <family val="2"/>
            <scheme val="minor"/>
          </rPr>
          <t>Document (Line) Number</t>
        </r>
        <r>
          <rPr>
            <sz val="9"/>
            <color indexed="81"/>
            <rFont val="Calibri"/>
            <family val="2"/>
            <scheme val="minor"/>
          </rPr>
          <t xml:space="preserve">
This column should be updated anytime additional rows are added or deleted.
Use for sorting purpose only.</t>
        </r>
      </text>
    </comment>
    <comment ref="C17" authorId="1" shapeId="0" xr:uid="{00000000-0006-0000-0000-000002000000}">
      <text>
        <r>
          <rPr>
            <sz val="10"/>
            <color indexed="81"/>
            <rFont val="Calibri"/>
            <family val="2"/>
            <scheme val="minor"/>
          </rPr>
          <t>Enter the item or part used for scope. 
If using this template for documenting a Design Risk Analysis performed by an alternative means, enter the identified risk here.</t>
        </r>
      </text>
    </comment>
    <comment ref="D17" authorId="2" shapeId="0" xr:uid="{00000000-0006-0000-0000-000003000000}">
      <text>
        <r>
          <rPr>
            <sz val="10"/>
            <color indexed="81"/>
            <rFont val="Calibri"/>
            <family val="2"/>
            <scheme val="minor"/>
          </rPr>
          <t>Enter the intent/functionality of the "item" being assessed.  The function is the “Verb – Noun” that describes what the item does. There may be many functions for any one item.
If using this template for documenting a Design Risk Analysis performed by an alternative means, enter any functions associated with the identified risk, if applicable.</t>
        </r>
      </text>
    </comment>
    <comment ref="E17" authorId="1" shapeId="0" xr:uid="{00000000-0006-0000-0000-000004000000}">
      <text>
        <r>
          <rPr>
            <sz val="10"/>
            <color indexed="81"/>
            <rFont val="Calibri"/>
            <family val="2"/>
            <scheme val="minor"/>
          </rPr>
          <t>Enter the requirement(s) for each item/function being assessed. 
Requirements include, but not limited to the voice of the customer, voice of engineering, design parameters and functional requirements and non-functional performance requirements (see guidance).
If there are several requirements then separate them into individual rows.
If using this template for documenting a Design Risk Analysis performed by an alternative means, enter any requirements associated with the identified risk, if applicable.</t>
        </r>
      </text>
    </comment>
    <comment ref="F17" authorId="1" shapeId="0" xr:uid="{00000000-0006-0000-0000-000005000000}">
      <text>
        <r>
          <rPr>
            <sz val="10"/>
            <color indexed="81"/>
            <rFont val="Calibri"/>
            <family val="2"/>
            <scheme val="minor"/>
          </rPr>
          <t>A failure mode is the manner in which an item could potentially fail to meet or deliver the intended function or requirements.  
Describe failure modes in technical terms, not symptoms noticed by the customer.
Consider the 5 types of failure modes:
• Loss of function (i.e. inoperable, etc.)
• Under/over function (i.e. performance loss, etc.)
• Intermittent function (i.e. operation starts/stops/starts often as a result of moisture, temperature, etc.)
• Degradation (i.e. performance loss over time, etc.)
• Unintended function (i.e. operation at the wrong time, unintended direction, etc.)
There may be many failure modes for any 1 requirement. If there are several failure modes then separate them into individual rows for each requirement.
If using this template for documenting a Design Risk Analysis performed by an alternative means, enter a description of the identifed design risk.</t>
        </r>
      </text>
    </comment>
    <comment ref="G17" authorId="1" shapeId="0" xr:uid="{00000000-0006-0000-0000-000006000000}">
      <text>
        <r>
          <rPr>
            <sz val="10"/>
            <color indexed="81"/>
            <rFont val="Calibri"/>
            <family val="2"/>
            <scheme val="minor"/>
          </rPr>
          <t>List effect(s) for each potential failure mode as experienced by the customer. The customers may be internal/external.
All the effects are listed in the same cell. 
Key point: As a team, identify what is the worst effect for ranking severity. 
If using this template for documenting a Design Risk Analysis performed by an alternative means, list the potential effects if the design risk listed in column C is realized.</t>
        </r>
      </text>
    </comment>
    <comment ref="H17" authorId="1" shapeId="0" xr:uid="{00000000-0006-0000-0000-000007000000}">
      <text>
        <r>
          <rPr>
            <sz val="10"/>
            <color indexed="81"/>
            <rFont val="Calibri"/>
            <family val="2"/>
            <scheme val="minor"/>
          </rPr>
          <t>1-10, 10 being most severe. Click link to D-SEV tab.</t>
        </r>
      </text>
    </comment>
    <comment ref="I17" authorId="1" shapeId="0" xr:uid="{00000000-0006-0000-0000-000008000000}">
      <text>
        <r>
          <rPr>
            <sz val="10"/>
            <color indexed="81"/>
            <rFont val="Calibri"/>
            <family val="2"/>
            <scheme val="minor"/>
          </rPr>
          <t>A design failure cause is an indication of the design errors which might lead to the failure mode.
List the cause(s) for each potential failure mode.
If there are multiple causes separate them into individual rows.
If using this template for documenting a Design Risk Analysis performed by an alternative means, enter the source of the design risk.</t>
        </r>
      </text>
    </comment>
    <comment ref="J17" authorId="1" shapeId="0" xr:uid="{00000000-0006-0000-0000-000009000000}">
      <text>
        <r>
          <rPr>
            <sz val="10"/>
            <color indexed="81"/>
            <rFont val="Calibri"/>
            <family val="2"/>
            <scheme val="minor"/>
          </rPr>
          <t>List all current activities used to prevent the cause (design error). 
(e.g. design and material standards, geometry definition...)</t>
        </r>
      </text>
    </comment>
    <comment ref="K17" authorId="1" shapeId="0" xr:uid="{00000000-0006-0000-0000-00000A000000}">
      <text>
        <r>
          <rPr>
            <sz val="10"/>
            <color indexed="81"/>
            <rFont val="Calibri"/>
            <family val="2"/>
            <scheme val="minor"/>
          </rPr>
          <t>1-10, 10 being most severe. Click link to D-OCC tab.
Take into consideration the current design prevention control, services, customer failure probability (internal/external) to determine the appropriate rating.</t>
        </r>
      </text>
    </comment>
    <comment ref="L17" authorId="1" shapeId="0" xr:uid="{00000000-0006-0000-0000-00000B000000}">
      <text>
        <r>
          <rPr>
            <sz val="10"/>
            <color indexed="81"/>
            <rFont val="Calibri"/>
            <family val="2"/>
            <scheme val="minor"/>
          </rPr>
          <t>Current detection controls detect the existence of a failure cause or mode before the item is released for production.
List all current activities used to detect the cause of the failure. 
(e.g. verification testing, late simulation studies)</t>
        </r>
      </text>
    </comment>
    <comment ref="M17" authorId="1" shapeId="0" xr:uid="{00000000-0006-0000-0000-00000C000000}">
      <text>
        <r>
          <rPr>
            <sz val="10"/>
            <color indexed="81"/>
            <rFont val="Calibri"/>
            <family val="2"/>
            <scheme val="minor"/>
          </rPr>
          <t>1-10, 10 being most severe. Click  link to D-DET tab.</t>
        </r>
      </text>
    </comment>
    <comment ref="N17" authorId="1" shapeId="0" xr:uid="{00000000-0006-0000-0000-00000D000000}">
      <text>
        <r>
          <rPr>
            <sz val="10"/>
            <color indexed="81"/>
            <rFont val="Tahoma"/>
            <family val="2"/>
          </rPr>
          <t>Multiply SEV x OCC</t>
        </r>
      </text>
    </comment>
    <comment ref="O17" authorId="1" shapeId="0" xr:uid="{00000000-0006-0000-0000-00000E000000}">
      <text>
        <r>
          <rPr>
            <sz val="10"/>
            <color indexed="81"/>
            <rFont val="Calibri"/>
            <family val="2"/>
            <scheme val="minor"/>
          </rPr>
          <t>RPN = SEV x OCC x DET</t>
        </r>
      </text>
    </comment>
    <comment ref="P17" authorId="3" shapeId="0" xr:uid="{00000000-0006-0000-0000-00000F000000}">
      <text>
        <r>
          <rPr>
            <sz val="10"/>
            <color indexed="81"/>
            <rFont val="Calibri"/>
            <family val="2"/>
            <scheme val="minor"/>
          </rPr>
          <t xml:space="preserve">Enter a unique ID for special requirements such as a Key Characteristic (KC), Critical Items (CI), or items requiring additional design or process controls. 
Ensure traceability across DFMEA, Process Flow Diagram, PFMEA and Control Plan. </t>
        </r>
      </text>
    </comment>
    <comment ref="Q17" authorId="1" shapeId="0" xr:uid="{00000000-0006-0000-0000-000010000000}">
      <text>
        <r>
          <rPr>
            <sz val="10"/>
            <color indexed="81"/>
            <rFont val="Calibri"/>
            <family val="2"/>
            <scheme val="minor"/>
          </rPr>
          <t xml:space="preserve">List action(s) from the cross functional team to reduce RPN. </t>
        </r>
      </text>
    </comment>
    <comment ref="R17" authorId="1" shapeId="0" xr:uid="{00000000-0006-0000-0000-000011000000}">
      <text>
        <r>
          <rPr>
            <sz val="10"/>
            <color indexed="81"/>
            <rFont val="Calibri"/>
            <family val="2"/>
            <scheme val="minor"/>
          </rPr>
          <t>Person responsible for recommended actions.</t>
        </r>
      </text>
    </comment>
    <comment ref="S17" authorId="1" shapeId="0" xr:uid="{00000000-0006-0000-0000-000012000000}">
      <text>
        <r>
          <rPr>
            <sz val="10"/>
            <color indexed="81"/>
            <rFont val="Calibri"/>
            <family val="2"/>
            <scheme val="minor"/>
          </rPr>
          <t>Enter targeted completion date for recommended action.</t>
        </r>
      </text>
    </comment>
    <comment ref="T17" authorId="2" shapeId="0" xr:uid="{00000000-0006-0000-0000-000013000000}">
      <text>
        <r>
          <rPr>
            <sz val="9"/>
            <color indexed="81"/>
            <rFont val="Calibri"/>
            <family val="2"/>
            <scheme val="minor"/>
          </rPr>
          <t>Enter description of the action(s) that was implemented. Provide document references for evidence resulting from actions.</t>
        </r>
      </text>
    </comment>
    <comment ref="U17" authorId="2" shapeId="0" xr:uid="{00000000-0006-0000-0000-000014000000}">
      <text>
        <r>
          <rPr>
            <sz val="9"/>
            <color indexed="81"/>
            <rFont val="Calibri"/>
            <family val="2"/>
            <scheme val="minor"/>
          </rPr>
          <t>Enter the actual date the actions were completed.</t>
        </r>
      </text>
    </comment>
    <comment ref="V17" authorId="2" shapeId="0" xr:uid="{00000000-0006-0000-0000-000015000000}">
      <text>
        <r>
          <rPr>
            <sz val="10"/>
            <color indexed="81"/>
            <rFont val="Calibri"/>
            <family val="2"/>
            <scheme val="minor"/>
          </rPr>
          <t>1-10, 10 being most severe. Click link to D-SEV tab.</t>
        </r>
      </text>
    </comment>
    <comment ref="W17" authorId="2" shapeId="0" xr:uid="{00000000-0006-0000-0000-000016000000}">
      <text>
        <r>
          <rPr>
            <sz val="10"/>
            <color indexed="81"/>
            <rFont val="Calibri"/>
            <family val="2"/>
            <scheme val="minor"/>
          </rPr>
          <t>1-10, 10 being most severe. Click link to D-OCC tab.</t>
        </r>
      </text>
    </comment>
    <comment ref="X17" authorId="2" shapeId="0" xr:uid="{00000000-0006-0000-0000-000017000000}">
      <text>
        <r>
          <rPr>
            <sz val="10"/>
            <color indexed="81"/>
            <rFont val="Calibri"/>
            <family val="2"/>
            <scheme val="minor"/>
          </rPr>
          <t>1-10, 10 being most severe. Click link to D-DET tab.</t>
        </r>
      </text>
    </comment>
    <comment ref="Y17" authorId="4" shapeId="0" xr:uid="{00000000-0006-0000-0000-000018000000}">
      <text>
        <r>
          <rPr>
            <b/>
            <sz val="9"/>
            <color indexed="81"/>
            <rFont val="Tahoma"/>
            <family val="2"/>
          </rPr>
          <t>New SEV*OCC = New SEV *New OCC</t>
        </r>
        <r>
          <rPr>
            <sz val="9"/>
            <color indexed="81"/>
            <rFont val="Tahoma"/>
            <family val="2"/>
          </rPr>
          <t xml:space="preserve">
</t>
        </r>
      </text>
    </comment>
    <comment ref="Z17" authorId="2" shapeId="0" xr:uid="{00000000-0006-0000-0000-000019000000}">
      <text>
        <r>
          <rPr>
            <sz val="10"/>
            <color indexed="81"/>
            <rFont val="Calibri"/>
            <family val="2"/>
            <scheme val="minor"/>
          </rPr>
          <t>New RPN = New SEV x New OCC x  New DET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Brian Swindles (Rolls-Royce)</author>
    <author>Delphi</author>
    <author>Walters, Elizabeth A</author>
    <author>Tam To</author>
  </authors>
  <commentList>
    <comment ref="B13" authorId="0" shapeId="0" xr:uid="{00000000-0006-0000-0000-000001000000}">
      <text>
        <r>
          <rPr>
            <b/>
            <sz val="9"/>
            <color indexed="81"/>
            <rFont val="Calibri"/>
            <family val="2"/>
            <scheme val="minor"/>
          </rPr>
          <t>Document (Line) Number</t>
        </r>
        <r>
          <rPr>
            <sz val="9"/>
            <color indexed="81"/>
            <rFont val="Calibri"/>
            <family val="2"/>
            <scheme val="minor"/>
          </rPr>
          <t xml:space="preserve">
This column should be updated anytime additional rows are added or deleted.
Use for sorting purpose only.</t>
        </r>
      </text>
    </comment>
    <comment ref="C13" authorId="0" shapeId="0" xr:uid="{00000000-0006-0000-0000-000002000000}">
      <text>
        <r>
          <rPr>
            <sz val="9"/>
            <color indexed="81"/>
            <rFont val="Calibri"/>
            <family val="2"/>
            <scheme val="minor"/>
          </rPr>
          <t>List process identifier and a brief description.
Example:
..500 - Turning  
Ensure traceability across Process Flow Diagram, PFMEA and Control Plan.</t>
        </r>
      </text>
    </comment>
    <comment ref="D13" authorId="0" shapeId="0" xr:uid="{00000000-0006-0000-0000-000003000000}">
      <text>
        <r>
          <rPr>
            <sz val="9"/>
            <color indexed="81"/>
            <rFont val="Calibri"/>
            <family val="2"/>
            <scheme val="minor"/>
          </rPr>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r>
      </text>
    </comment>
    <comment ref="F13" authorId="1" shapeId="0" xr:uid="{00000000-0006-0000-0000-000004000000}">
      <text>
        <r>
          <rPr>
            <b/>
            <sz val="9"/>
            <color indexed="81"/>
            <rFont val="Calibri"/>
            <family val="2"/>
            <scheme val="minor"/>
          </rPr>
          <t>Operation:</t>
        </r>
        <r>
          <rPr>
            <sz val="9"/>
            <color indexed="81"/>
            <rFont val="Calibri"/>
            <family val="2"/>
            <scheme val="minor"/>
          </rPr>
          <t xml:space="preserve">
Activities that change the state, form, or function of the product .
(e.g. assembly, labeling, machining, fabrication, coatings, etc.)</t>
        </r>
        <r>
          <rPr>
            <b/>
            <sz val="9"/>
            <color indexed="10"/>
            <rFont val="Calibri"/>
            <family val="2"/>
            <scheme val="minor"/>
          </rPr>
          <t xml:space="preserve"> </t>
        </r>
      </text>
    </comment>
    <comment ref="G13" authorId="2" shapeId="0" xr:uid="{00000000-0006-0000-0000-000005000000}">
      <text>
        <r>
          <rPr>
            <b/>
            <sz val="9"/>
            <color indexed="81"/>
            <rFont val="Tahoma"/>
            <family val="2"/>
          </rPr>
          <t>Activities to get equipment ready to change the state of material (e.g. load/ install tooling, install software program, etc)</t>
        </r>
      </text>
    </comment>
    <comment ref="H13" authorId="1" shapeId="0" xr:uid="{00000000-0006-0000-0000-000006000000}">
      <text>
        <r>
          <rPr>
            <b/>
            <sz val="9"/>
            <color indexed="81"/>
            <rFont val="Calibri"/>
            <family val="2"/>
            <scheme val="minor"/>
          </rPr>
          <t xml:space="preserve">Move:  
</t>
        </r>
        <r>
          <rPr>
            <sz val="9"/>
            <color indexed="81"/>
            <rFont val="Calibri"/>
            <family val="2"/>
            <scheme val="minor"/>
          </rPr>
          <t>Movement of material, product, or tool.  
(e.g. Lift, Load, Retrieve …)</t>
        </r>
      </text>
    </comment>
    <comment ref="I13" authorId="1" shapeId="0" xr:uid="{00000000-0006-0000-0000-000007000000}">
      <text>
        <r>
          <rPr>
            <b/>
            <sz val="9"/>
            <color indexed="81"/>
            <rFont val="Calibri"/>
            <family val="2"/>
            <scheme val="minor"/>
          </rPr>
          <t xml:space="preserve">Store: </t>
        </r>
        <r>
          <rPr>
            <sz val="9"/>
            <color indexed="81"/>
            <rFont val="Calibri"/>
            <family val="2"/>
            <scheme val="minor"/>
          </rPr>
          <t xml:space="preserve"> 
The act of placing material, product, or tools in storage.</t>
        </r>
      </text>
    </comment>
    <comment ref="J13" authorId="1" shapeId="0" xr:uid="{00000000-0006-0000-0000-000008000000}">
      <text>
        <r>
          <rPr>
            <b/>
            <sz val="9"/>
            <color indexed="81"/>
            <rFont val="Calibri"/>
            <family val="2"/>
            <scheme val="minor"/>
          </rPr>
          <t xml:space="preserve">Inspect: </t>
        </r>
        <r>
          <rPr>
            <sz val="9"/>
            <color indexed="81"/>
            <rFont val="Calibri"/>
            <family val="2"/>
            <scheme val="minor"/>
          </rPr>
          <t xml:space="preserve"> 
Any process step that evaluates the product for conformance to specifications (e.g. visual inspection, functional testing, automatic gauging, etc.).</t>
        </r>
      </text>
    </comment>
    <comment ref="K13" authorId="3" shapeId="0" xr:uid="{00000000-0006-0000-0000-000009000000}">
      <text>
        <r>
          <rPr>
            <b/>
            <sz val="9"/>
            <color indexed="81"/>
            <rFont val="Calibri"/>
            <family val="2"/>
            <scheme val="minor"/>
          </rPr>
          <t>Other (Specify):</t>
        </r>
        <r>
          <rPr>
            <sz val="9"/>
            <color indexed="81"/>
            <rFont val="Calibri"/>
            <family val="2"/>
            <scheme val="minor"/>
          </rPr>
          <t xml:space="preserve">
Include all other activities that are not covered.
(e.g. Administration, Packaging Interaction, etc.)</t>
        </r>
      </text>
    </comment>
    <comment ref="L13" authorId="1" shapeId="0" xr:uid="{00000000-0006-0000-0000-00000A000000}">
      <text>
        <r>
          <rPr>
            <b/>
            <sz val="9"/>
            <color indexed="81"/>
            <rFont val="Calibri"/>
            <family val="2"/>
            <scheme val="minor"/>
          </rPr>
          <t xml:space="preserve">Rework: </t>
        </r>
        <r>
          <rPr>
            <sz val="9"/>
            <color indexed="81"/>
            <rFont val="Calibri"/>
            <family val="2"/>
            <scheme val="minor"/>
          </rPr>
          <t xml:space="preserve">  
Process step required to repair rejected material.  
(e.g. teardown, reload, replace parts, etc.)</t>
        </r>
      </text>
    </comment>
    <comment ref="N13" authorId="0" shapeId="0" xr:uid="{00000000-0006-0000-0000-00000B000000}">
      <text>
        <r>
          <rPr>
            <sz val="9"/>
            <color indexed="81"/>
            <rFont val="Calibri"/>
            <family val="2"/>
            <scheme val="minor"/>
          </rPr>
          <t>Enter a unique ID for special requirements such as a Key Characteristic (KC), Critical Items (CI), or items requiring additional design or process controls. 
Ensure traceability across DFMEA, Process Flow Diagram, PFMEA and Control Plan.</t>
        </r>
      </text>
    </comment>
    <comment ref="O13" authorId="0" shapeId="0" xr:uid="{00000000-0006-0000-0000-00000C000000}">
      <text>
        <r>
          <rPr>
            <sz val="9"/>
            <color indexed="81"/>
            <rFont val="Calibri"/>
            <family val="2"/>
            <scheme val="minor"/>
          </rPr>
          <t xml:space="preserve">Capture a brief description of product characteristics (outputs) aligned to operation and process step.  These are product characteristics produced by process steps. 
Ensure that the characteristic attributes and features are clear.
(e.g. Hole Diameter, Part Length, Part Width, Lap/Gap,...)
This item can be left blank if not applicable.
(e.g. Move)
</t>
        </r>
      </text>
    </comment>
    <comment ref="P13" authorId="0" shapeId="0" xr:uid="{00000000-0006-0000-0000-00000D000000}">
      <text>
        <r>
          <rPr>
            <sz val="9"/>
            <color indexed="81"/>
            <rFont val="Calibri"/>
            <family val="2"/>
            <scheme val="minor"/>
          </rPr>
          <t>Capture unique process-related characteristics that can affect the ability of the manufacturing process to meet significant product characteristics. Process characteristics are input to a given manufacturing operation. 
(e.g Temperature, Pressure, Time, Drill Speed, Machine Global Accuracy Check,...)
This item can be left blank if not applicable.</t>
        </r>
      </text>
    </comment>
    <comment ref="Q13" authorId="0" shapeId="0" xr:uid="{00000000-0006-0000-0000-00000E000000}">
      <text>
        <r>
          <rPr>
            <sz val="9"/>
            <color indexed="81"/>
            <rFont val="Calibri"/>
            <family val="2"/>
            <scheme val="minor"/>
          </rPr>
          <t>List a brief description of existing prevention and detection control method(s).  
Enter "N/A" when does not exist.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Meghann Johncock</author>
    <author>Brian Swindles (Rolls-Royce)</author>
    <author>XPTR003</author>
    <author>Tam To</author>
  </authors>
  <commentList>
    <comment ref="B16" authorId="0" shapeId="0" xr:uid="{00000000-0006-0000-0000-000001000000}">
      <text>
        <r>
          <rPr>
            <sz val="10"/>
            <color indexed="81"/>
            <rFont val="Calibri"/>
            <family val="2"/>
            <scheme val="minor"/>
          </rPr>
          <t>This column should be updated anytime additional rows are added or deleted.
Use for sorting purpose only and is optional.</t>
        </r>
      </text>
    </comment>
    <comment ref="C16" authorId="1" shapeId="0" xr:uid="{00000000-0006-0000-0000-000002000000}">
      <text>
        <r>
          <rPr>
            <sz val="10"/>
            <color indexed="81"/>
            <rFont val="Calibri"/>
            <family val="2"/>
            <scheme val="minor"/>
          </rPr>
          <t>List process identifier and a brief description.
Example:
..500 - Turning  
Ensure traceability across Process Flow Diagram, PFMEA and Control Plan.</t>
        </r>
      </text>
    </comment>
    <comment ref="D16" authorId="1" shapeId="0" xr:uid="{00000000-0006-0000-0000-000003000000}">
      <text>
        <r>
          <rPr>
            <sz val="10"/>
            <color indexed="81"/>
            <rFont val="Calibri"/>
            <family val="2"/>
            <scheme val="minor"/>
          </rPr>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r>
      </text>
    </comment>
    <comment ref="E16" authorId="2" shapeId="0" xr:uid="{00000000-0006-0000-0000-000004000000}">
      <text>
        <r>
          <rPr>
            <sz val="10"/>
            <color indexed="81"/>
            <rFont val="Calibri"/>
            <family val="2"/>
            <scheme val="minor"/>
          </rPr>
          <t>List process features and actions (e.g. speeds, feeds, temperature, pressure)
and/or 
List product features (e.g. hardness, inner diameter, outer diameter, length, concentricity, cleanliness)
Process operation must create these product characteristics that meet requirement.</t>
        </r>
      </text>
    </comment>
    <comment ref="F16" authorId="0" shapeId="0" xr:uid="{00000000-0006-0000-0000-000005000000}">
      <text>
        <r>
          <rPr>
            <sz val="10"/>
            <color indexed="81"/>
            <rFont val="Calibri"/>
            <family val="2"/>
            <scheme val="minor"/>
          </rPr>
          <t>A failure mode is the manner in which a system, subsystem, or component could potentially fail to meet or deliver the intended function or requirements.
List where the process could fail to meet the product requirements.
Consider failure types:
- Full Failure (e.g. not deburred)
- Partial Failure (e.g. overly/under deburred due to set-up)
- Intermittent Failure (e.g. not all parts deburred)
- Degraded Failure (e.g. overly/under deburred due to tool wear)
- Unintentional Failure (e.g. deburr in wrong area)
There may be many failure modes for any 1 requirement. If there are several failure modes then separate them into individual rows for each requirement.</t>
        </r>
      </text>
    </comment>
    <comment ref="G16" authorId="0" shapeId="0" xr:uid="{00000000-0006-0000-0000-000006000000}">
      <text>
        <r>
          <rPr>
            <sz val="10"/>
            <color indexed="8"/>
            <rFont val="Calibri"/>
            <family val="2"/>
          </rPr>
          <t xml:space="preserve">List effect(s) for each potential failure mode as experienced by the customer. The customers may be internal/external. Consider immediate effect, next level effect, subsequent processes, and end item use.
(e.g. Reject Sent to Customer, unable to assemble tube or adaptor at assembly facility)
All the effects are listed in the same cell. 
Key point: As a team, identify what is the worst effect for ranking severity. </t>
        </r>
      </text>
    </comment>
    <comment ref="H16" authorId="0" shapeId="0" xr:uid="{00000000-0006-0000-0000-000007000000}">
      <text>
        <r>
          <rPr>
            <sz val="10"/>
            <color indexed="81"/>
            <rFont val="Calibri"/>
            <family val="2"/>
            <scheme val="minor"/>
          </rPr>
          <t>What is the severity of the worst case effect on the process output and/or stakeholders?
1-10, 10 being most severe. Click link to RPN tab.</t>
        </r>
      </text>
    </comment>
    <comment ref="I16" authorId="0" shapeId="0" xr:uid="{00000000-0006-0000-0000-000008000000}">
      <text>
        <r>
          <rPr>
            <sz val="10"/>
            <color indexed="81"/>
            <rFont val="Calibri"/>
            <family val="2"/>
            <scheme val="minor"/>
          </rPr>
          <t>A failure cause is an indication of why the failure mode could occur.
List the cause(s) for each potential failure mode.
If there are multiple causes separate them into individual rows.</t>
        </r>
      </text>
    </comment>
    <comment ref="J16" authorId="0" shapeId="0" xr:uid="{00000000-0006-0000-0000-000009000000}">
      <text>
        <r>
          <rPr>
            <sz val="10"/>
            <color indexed="81"/>
            <rFont val="Calibri"/>
            <family val="2"/>
            <scheme val="minor"/>
          </rPr>
          <t>List all current process methods used to prevent the cause of the failure. 
(e.g. error proofing)</t>
        </r>
      </text>
    </comment>
    <comment ref="K16" authorId="0" shapeId="0" xr:uid="{00000000-0006-0000-0000-00000A000000}">
      <text>
        <r>
          <rPr>
            <sz val="10"/>
            <color indexed="81"/>
            <rFont val="Calibri"/>
            <family val="2"/>
            <scheme val="minor"/>
          </rPr>
          <t>What is the likelihood that the cause, if the cause  does occur, will result in the failure mode?
1-10, 10 being most severe. Click link to RPN tab. 
The occurrence ranking should be affected by the prevention controls if they are part of the process.</t>
        </r>
      </text>
    </comment>
    <comment ref="L16" authorId="0" shapeId="0" xr:uid="{00000000-0006-0000-0000-00000B000000}">
      <text>
        <r>
          <rPr>
            <sz val="10"/>
            <color indexed="81"/>
            <rFont val="Calibri"/>
            <family val="2"/>
            <scheme val="minor"/>
          </rPr>
          <t>List all current process methods used to identify the cause and/or failure mode.  These should be detection methods of the potential failure mode and/or the potential root cause(s).</t>
        </r>
      </text>
    </comment>
    <comment ref="M16" authorId="0" shapeId="0" xr:uid="{00000000-0006-0000-0000-00000C000000}">
      <text>
        <r>
          <rPr>
            <sz val="10"/>
            <color indexed="81"/>
            <rFont val="Calibri"/>
            <family val="2"/>
            <scheme val="minor"/>
          </rPr>
          <t>What is the ability of the current controls to detect the failure mode before experiencing the effect?
1-10, 10 being most severe. Click link to RPN tab.
If there are multiple detections for the same failure mode, consider best detection score/lowest ranking score for RPN calculation.</t>
        </r>
      </text>
    </comment>
    <comment ref="N16" authorId="0" shapeId="0" xr:uid="{00000000-0006-0000-0000-00000D000000}">
      <text>
        <r>
          <rPr>
            <sz val="10"/>
            <color indexed="81"/>
            <rFont val="Calibri"/>
            <family val="2"/>
            <scheme val="minor"/>
          </rPr>
          <t>Multiply SEV x OCC</t>
        </r>
      </text>
    </comment>
    <comment ref="O16" authorId="0" shapeId="0" xr:uid="{00000000-0006-0000-0000-00000E000000}">
      <text>
        <r>
          <rPr>
            <sz val="11"/>
            <color indexed="81"/>
            <rFont val="Calibri"/>
            <family val="2"/>
            <scheme val="minor"/>
          </rPr>
          <t>RPN = SEV x OCC x DET</t>
        </r>
      </text>
    </comment>
    <comment ref="P16" authorId="1" shapeId="0" xr:uid="{00000000-0006-0000-0000-00000F000000}">
      <text>
        <r>
          <rPr>
            <sz val="9"/>
            <color indexed="81"/>
            <rFont val="Calibri"/>
            <family val="2"/>
            <scheme val="minor"/>
          </rPr>
          <t>Enter a unique ID for special requirements such as a Key Characteristic (KC), Critical Items (CI), or items requiring additional design or process controls</t>
        </r>
        <r>
          <rPr>
            <b/>
            <sz val="9"/>
            <color indexed="81"/>
            <rFont val="Calibri"/>
            <family val="2"/>
            <scheme val="minor"/>
          </rPr>
          <t xml:space="preserve">. 
</t>
        </r>
        <r>
          <rPr>
            <sz val="9"/>
            <color indexed="81"/>
            <rFont val="Calibri"/>
            <family val="2"/>
            <scheme val="minor"/>
          </rPr>
          <t>Ensure traceability across DFMEA, Process Flow Diagram, PFMEA and Control Plan.</t>
        </r>
      </text>
    </comment>
    <comment ref="Q16" authorId="0" shapeId="0" xr:uid="{00000000-0006-0000-0000-000010000000}">
      <text>
        <r>
          <rPr>
            <sz val="10"/>
            <color indexed="81"/>
            <rFont val="Calibri"/>
            <family val="2"/>
            <scheme val="minor"/>
          </rPr>
          <t>List action(s) from the cross functional team to reduce RPN. Prevention actions are preferable to detection actions.</t>
        </r>
      </text>
    </comment>
    <comment ref="R16" authorId="0" shapeId="0" xr:uid="{00000000-0006-0000-0000-000011000000}">
      <text>
        <r>
          <rPr>
            <sz val="10"/>
            <color indexed="81"/>
            <rFont val="Calibri"/>
            <family val="2"/>
            <scheme val="minor"/>
          </rPr>
          <t>Person responsible for recommended actions.</t>
        </r>
      </text>
    </comment>
    <comment ref="S16" authorId="0" shapeId="0" xr:uid="{00000000-0006-0000-0000-000012000000}">
      <text>
        <r>
          <rPr>
            <sz val="10"/>
            <color indexed="81"/>
            <rFont val="Calibri"/>
            <family val="2"/>
            <scheme val="minor"/>
          </rPr>
          <t>Enter targeted completion date for recommended action.</t>
        </r>
      </text>
    </comment>
    <comment ref="T16" authorId="3" shapeId="0" xr:uid="{00000000-0006-0000-0000-000013000000}">
      <text>
        <r>
          <rPr>
            <sz val="10"/>
            <color indexed="81"/>
            <rFont val="Calibri"/>
            <family val="2"/>
            <scheme val="minor"/>
          </rPr>
          <t>Enter description of the action(s) that was implemented.</t>
        </r>
      </text>
    </comment>
    <comment ref="U16" authorId="3" shapeId="0" xr:uid="{00000000-0006-0000-0000-000014000000}">
      <text>
        <r>
          <rPr>
            <sz val="10"/>
            <color indexed="81"/>
            <rFont val="Calibri"/>
            <family val="2"/>
            <scheme val="minor"/>
          </rPr>
          <t>Enter the actual date the actions were completed.</t>
        </r>
      </text>
    </comment>
    <comment ref="V16" authorId="3" shapeId="0" xr:uid="{00000000-0006-0000-0000-000015000000}">
      <text>
        <r>
          <rPr>
            <sz val="10"/>
            <color indexed="81"/>
            <rFont val="Calibri"/>
            <family val="2"/>
            <scheme val="minor"/>
          </rPr>
          <t>1-10, 10 being most severe. Click link to RPN tab.</t>
        </r>
      </text>
    </comment>
    <comment ref="W16" authorId="3" shapeId="0" xr:uid="{00000000-0006-0000-0000-000016000000}">
      <text>
        <r>
          <rPr>
            <sz val="10"/>
            <color indexed="81"/>
            <rFont val="Calibri"/>
            <family val="2"/>
            <scheme val="minor"/>
          </rPr>
          <t>1-10, 10 being most severe. Click link to RPN tab.</t>
        </r>
        <r>
          <rPr>
            <sz val="9"/>
            <color indexed="81"/>
            <rFont val="Tahoma"/>
            <family val="2"/>
          </rPr>
          <t xml:space="preserve">
</t>
        </r>
      </text>
    </comment>
    <comment ref="X16" authorId="3" shapeId="0" xr:uid="{00000000-0006-0000-0000-000017000000}">
      <text>
        <r>
          <rPr>
            <sz val="10"/>
            <color indexed="81"/>
            <rFont val="Calibri"/>
            <family val="2"/>
            <scheme val="minor"/>
          </rPr>
          <t>1-10, 10 being most severe. Click link to RPN tab.</t>
        </r>
      </text>
    </comment>
    <comment ref="Y16" authorId="3" shapeId="0" xr:uid="{00000000-0006-0000-0000-000018000000}">
      <text>
        <r>
          <rPr>
            <sz val="10"/>
            <color indexed="81"/>
            <rFont val="Calibri"/>
            <family val="2"/>
            <scheme val="minor"/>
          </rPr>
          <t xml:space="preserve">Action Result RPN = Action Result SEV x Action Result OCC x Action Result DET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Tam To</author>
  </authors>
  <commentList>
    <comment ref="O3" authorId="0" shapeId="0" xr:uid="{00000000-0006-0000-0300-000001000000}">
      <text>
        <r>
          <rPr>
            <b/>
            <sz val="9"/>
            <color indexed="81"/>
            <rFont val="Tahoma"/>
            <family val="2"/>
          </rPr>
          <t>The team should agree on the occurrence criteria and ranking values. Select one way to assess the occurrence and then consistently apply that scale.</t>
        </r>
      </text>
    </comment>
    <comment ref="T4" authorId="0" shapeId="0" xr:uid="{00000000-0006-0000-0300-000003000000}">
      <text>
        <r>
          <rPr>
            <sz val="9"/>
            <color indexed="81"/>
            <rFont val="Tahoma"/>
            <family val="2"/>
          </rPr>
          <t>This column represents time based examples at a higher volume of production. Either this column or column F may be used as a reference. The team may adjust based on the product's volume of production.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Tam To</author>
    <author>Meghann Johncock</author>
    <author>Brian Swindles (Rolls-Royce)</author>
    <author>Deborah Oberhausen</author>
  </authors>
  <commentList>
    <comment ref="J16" authorId="0" shapeId="0" xr:uid="{00000000-0006-0000-0000-000001000000}">
      <text>
        <r>
          <rPr>
            <sz val="9"/>
            <color indexed="81"/>
            <rFont val="Calibri"/>
            <family val="2"/>
            <scheme val="minor"/>
          </rPr>
          <t>The details on the plan using procedures &amp; other tools to control a process.</t>
        </r>
      </text>
    </comment>
    <comment ref="J17" authorId="1" shapeId="0" xr:uid="{00000000-0006-0000-0000-000002000000}">
      <text>
        <r>
          <rPr>
            <sz val="9"/>
            <color indexed="81"/>
            <rFont val="Calibri"/>
            <family val="2"/>
            <scheme val="minor"/>
          </rPr>
          <t>Enter the specification and tolerances that come from various requirement documents (i.e. design records, process specifications, processing instructions).</t>
        </r>
      </text>
    </comment>
    <comment ref="K17" authorId="1" shapeId="0" xr:uid="{00000000-0006-0000-0000-000003000000}">
      <text>
        <r>
          <rPr>
            <sz val="9"/>
            <color indexed="81"/>
            <rFont val="Calibri"/>
            <family val="2"/>
            <scheme val="minor"/>
          </rPr>
          <t>Enter the measurement system being used 
(e.g. gages, tools, test equipment)</t>
        </r>
      </text>
    </comment>
    <comment ref="L17" authorId="1" shapeId="0" xr:uid="{00000000-0006-0000-0000-000004000000}">
      <text>
        <r>
          <rPr>
            <sz val="9"/>
            <color indexed="81"/>
            <rFont val="Calibri"/>
            <family val="2"/>
            <scheme val="minor"/>
          </rPr>
          <t>Enter sample frequency and size (as required).</t>
        </r>
      </text>
    </comment>
    <comment ref="N17" authorId="1" shapeId="0" xr:uid="{00000000-0006-0000-0000-000005000000}">
      <text>
        <r>
          <rPr>
            <sz val="9"/>
            <color indexed="81"/>
            <rFont val="Calibri"/>
            <family val="2"/>
            <scheme val="minor"/>
          </rPr>
          <t>Enter methods used for detective and preventive control of each process step. The information is derived from the PFMEA.
Preventive controls (e.g. statistical process control, error proofing)
Detective controls (e.g. 100% inspection)</t>
        </r>
      </text>
    </comment>
    <comment ref="B18" authorId="1" shapeId="0" xr:uid="{00000000-0006-0000-0000-000006000000}">
      <text>
        <r>
          <rPr>
            <sz val="10"/>
            <color indexed="81"/>
            <rFont val="Calibri"/>
            <family val="2"/>
            <scheme val="minor"/>
          </rPr>
          <t>This column should be updated anytime additional rows are added or deleted.
Use for sorting purpose only.</t>
        </r>
      </text>
    </comment>
    <comment ref="C18" authorId="2" shapeId="0" xr:uid="{00000000-0006-0000-0000-000007000000}">
      <text>
        <r>
          <rPr>
            <sz val="10"/>
            <color indexed="81"/>
            <rFont val="Calibri"/>
            <family val="2"/>
            <scheme val="minor"/>
          </rPr>
          <t>List process identifier and a brief description.
Example:
..500 - Turning  
Ensure traceability across Process Flow Diagram, PFMEA and Control Plan.</t>
        </r>
      </text>
    </comment>
    <comment ref="D18" authorId="2" shapeId="0" xr:uid="{00000000-0006-0000-0000-000008000000}">
      <text>
        <r>
          <rPr>
            <sz val="10"/>
            <color indexed="81"/>
            <rFont val="Calibri"/>
            <family val="2"/>
            <scheme val="minor"/>
          </rPr>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r>
      </text>
    </comment>
    <comment ref="E18" authorId="1" shapeId="0" xr:uid="{00000000-0006-0000-0000-000009000000}">
      <text>
        <r>
          <rPr>
            <sz val="9"/>
            <color indexed="81"/>
            <rFont val="Calibri"/>
            <family val="2"/>
            <scheme val="minor"/>
          </rPr>
          <t>Identify &amp; enter all the processing equipment for each process step. 
(e.g machine, device, or other tools for manufacturing)</t>
        </r>
      </text>
    </comment>
    <comment ref="F18" authorId="3" shapeId="0" xr:uid="{00000000-0006-0000-0000-00000A000000}">
      <text>
        <r>
          <rPr>
            <sz val="9"/>
            <color indexed="81"/>
            <rFont val="Tahoma"/>
            <family val="2"/>
          </rPr>
          <t>Provide a clear reference for each product characteristic listed -  either a drawing location or section in a manual or specification. It should be the same number as the process flow diagram and PFMEA.</t>
        </r>
      </text>
    </comment>
    <comment ref="G18" authorId="1" shapeId="0" xr:uid="{00000000-0006-0000-0000-00000B000000}">
      <text>
        <r>
          <rPr>
            <sz val="9"/>
            <color indexed="81"/>
            <rFont val="Calibri"/>
            <family val="2"/>
            <scheme val="minor"/>
          </rPr>
          <t>Capture a brief description of product characteristics (outputs) aligned to operation and process step.  These are product characteristics produced by process steps. 
Ensure that the characteristic attributes and features are clear.
(e.g. Hole Diameter, Part Length, Part Width, Lap/Gap,...)</t>
        </r>
      </text>
    </comment>
    <comment ref="H18" authorId="1" shapeId="0" xr:uid="{00000000-0006-0000-0000-00000C000000}">
      <text>
        <r>
          <rPr>
            <sz val="9"/>
            <color indexed="81"/>
            <rFont val="Calibri"/>
            <family val="2"/>
            <scheme val="minor"/>
          </rPr>
          <t>Capture unique process-related characteristics that can affect the ability of the manufacturing process to meet significant product characteristics. Process characteristics are input to a given manufacturing operation. 
(e.g Temperature, Pressure, Time, Drill Speed, Machine Global Accuracy Check,...)</t>
        </r>
      </text>
    </comment>
    <comment ref="I18" authorId="2" shapeId="0" xr:uid="{00000000-0006-0000-0000-00000D000000}">
      <text>
        <r>
          <rPr>
            <sz val="9"/>
            <color indexed="81"/>
            <rFont val="Calibri"/>
            <family val="2"/>
            <scheme val="minor"/>
          </rPr>
          <t>Enter a unique ID for special requirements such as a Key Characteristic (KC), Critical Items (CI), or items requiring additional design or process controls. 
Ensure traceability across DFMEA, Process Flow Diagram, PFMEA and Control Plan.</t>
        </r>
      </text>
    </comment>
    <comment ref="O18" authorId="1" shapeId="0" xr:uid="{00000000-0006-0000-0000-00000E000000}">
      <text>
        <r>
          <rPr>
            <sz val="9"/>
            <color indexed="81"/>
            <rFont val="Calibri"/>
            <family val="2"/>
            <scheme val="minor"/>
          </rPr>
          <t>Provide a brief description that specifies actions necessary and persons responsible to avoid producing nonconforming product, process failure and/or operating out of control, and details containment plans to be invoked when nonconforming product is detected.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Harrison, Aundreya</author>
  </authors>
  <commentList>
    <comment ref="N1" authorId="0" shapeId="0" xr:uid="{00000000-0006-0000-0A00-000001000000}">
      <text>
        <r>
          <rPr>
            <b/>
            <sz val="10.5"/>
            <color indexed="81"/>
            <rFont val="Tahoma"/>
            <family val="2"/>
          </rPr>
          <t>INSTRUCTIONS:</t>
        </r>
        <r>
          <rPr>
            <sz val="10.5"/>
            <color indexed="81"/>
            <rFont val="Tahoma"/>
            <family val="2"/>
          </rPr>
          <t xml:space="preserve">
1. In the Attribute Legend section enter the labels that the data collectors used.  The labels may be either  alpha characters such as pass/fail, on-time/late, scratches/stains, or numeric values, such as 1,2.  Only  two characteristics may be evaluated. 
2. Enter your name and all other pertinent information in the space provided at the top of the spreadsheet This information is not required for using the tool, but will be useful for your own reference.
4. If you know the actual (or true) value for each sample, enter this information in the column labeled Attribute.  This may have been determined by an expert’s analysis of the samples.  Entering this information will allow you to assess the variation in the measurement system due to accuracy.  If you do not know the true value or do not need to study accuracy, you can still use the spreadsheet to study the variation in the measurement system due to repeatability and reproducibility.
5. Enter the individual’s data in the appropriate columns. The spreadsheet can accommodate data from up to 3 individuals and 100 parts. Be sure to use the same labels that were entered into the attribute legend.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<sst xmlns="http://schemas.openxmlformats.org/spreadsheetml/2006/main" count="1759" uniqueCount="1163">
  <si>
    <t>Part Name</t>
  </si>
  <si>
    <t>DATE</t>
  </si>
  <si>
    <t>Comments</t>
  </si>
  <si>
    <t>No</t>
  </si>
  <si>
    <t>Process FMEA</t>
  </si>
  <si>
    <t>Initial Process Studies</t>
  </si>
  <si>
    <t>G</t>
  </si>
  <si>
    <t>Yes</t>
  </si>
  <si>
    <t>NUMBER</t>
  </si>
  <si>
    <t>Item</t>
  </si>
  <si>
    <t>Date (Original):</t>
  </si>
  <si>
    <t>Date (Revised):</t>
  </si>
  <si>
    <t>Potential Failure Mode</t>
  </si>
  <si>
    <t>Potential Effect(s) of Failure</t>
  </si>
  <si>
    <t>Recommended Action(s)</t>
  </si>
  <si>
    <t>Date</t>
  </si>
  <si>
    <t>Process</t>
  </si>
  <si>
    <t>Specification</t>
  </si>
  <si>
    <t>Tolerance</t>
  </si>
  <si>
    <t>Size</t>
  </si>
  <si>
    <t>Control Method</t>
  </si>
  <si>
    <t>MSA BIAS STUDY DATA SHEET</t>
  </si>
  <si>
    <t>VARIABLE DATA RESULTS</t>
  </si>
  <si>
    <t>Supplier's documentation may be substituted if it has the same functionality.</t>
  </si>
  <si>
    <t>Part Number</t>
  </si>
  <si>
    <t>Gage Name</t>
  </si>
  <si>
    <t>Date Performed</t>
  </si>
  <si>
    <t>X1234567</t>
  </si>
  <si>
    <t>NAME</t>
  </si>
  <si>
    <t>Gage Number</t>
  </si>
  <si>
    <t>Appraiser</t>
  </si>
  <si>
    <t>Characteristic</t>
  </si>
  <si>
    <t>Gage Type</t>
  </si>
  <si>
    <t>Units of Measure</t>
  </si>
  <si>
    <t>CHARACTERISTIC</t>
  </si>
  <si>
    <t>LOWER</t>
  </si>
  <si>
    <t>UPPER</t>
  </si>
  <si>
    <t>TYPE</t>
  </si>
  <si>
    <t>UNITS</t>
  </si>
  <si>
    <t>Characteristic Classification</t>
  </si>
  <si>
    <t>Reference Value</t>
  </si>
  <si>
    <t>CLASSIFICATION</t>
  </si>
  <si>
    <t>VALUE</t>
  </si>
  <si>
    <r>
      <t xml:space="preserve">Readings - </t>
    </r>
    <r>
      <rPr>
        <b/>
        <sz val="8"/>
        <rFont val="Arial"/>
        <family val="2"/>
      </rPr>
      <t xml:space="preserve">Readings outside of Control Limits will be highlighted </t>
    </r>
    <r>
      <rPr>
        <b/>
        <sz val="8"/>
        <color indexed="10"/>
        <rFont val="Arial"/>
        <family val="2"/>
      </rPr>
      <t>red</t>
    </r>
  </si>
  <si>
    <t>Measured
Value</t>
  </si>
  <si>
    <t>n</t>
  </si>
  <si>
    <t>Average</t>
  </si>
  <si>
    <t>Standard 
Deviation</t>
  </si>
  <si>
    <t>Standard Error 
of Mean</t>
  </si>
  <si>
    <t>%EV</t>
  </si>
  <si>
    <t>%Repeatability</t>
  </si>
  <si>
    <t>Measured 
Value</t>
  </si>
  <si>
    <t>Average 
Bias</t>
  </si>
  <si>
    <t>df</t>
  </si>
  <si>
    <t>t 
statistic</t>
  </si>
  <si>
    <t>p-value</t>
  </si>
  <si>
    <t>0.1*Tol</t>
  </si>
  <si>
    <t>LCL</t>
  </si>
  <si>
    <t>UCL</t>
  </si>
  <si>
    <t>Significant t value
(2-tailed)</t>
  </si>
  <si>
    <t>95% Confidence Interval 
of the Bias</t>
  </si>
  <si>
    <t>Lower</t>
  </si>
  <si>
    <t>Upper</t>
  </si>
  <si>
    <t>=</t>
  </si>
  <si>
    <t>USL</t>
  </si>
  <si>
    <t>LSL</t>
  </si>
  <si>
    <t xml:space="preserve"> </t>
  </si>
  <si>
    <t>Frequency</t>
  </si>
  <si>
    <t>Rework</t>
  </si>
  <si>
    <t>Mandatory</t>
  </si>
  <si>
    <t>Version No.</t>
  </si>
  <si>
    <t>Description of Changes</t>
  </si>
  <si>
    <t>"OVERALL REPEATABILITY, REPRODUCIBILITY &amp; ACCURACY" -&gt;</t>
  </si>
  <si>
    <t>"OVERALL REPEATABILITY &amp; REPRODUCIBILITY" -&gt;</t>
  </si>
  <si>
    <t>"ACCURACY" -&gt;</t>
  </si>
  <si>
    <t>% Appraiser Score</t>
  </si>
  <si>
    <t>"REPEATABILITY" -&gt;</t>
  </si>
  <si>
    <t>Mixed</t>
  </si>
  <si>
    <t>False Pos</t>
  </si>
  <si>
    <t>False Neg</t>
  </si>
  <si>
    <t>Known-3</t>
  </si>
  <si>
    <t>Known-2</t>
  </si>
  <si>
    <t>Known-1</t>
  </si>
  <si>
    <t>Agree</t>
  </si>
  <si>
    <t>known</t>
  </si>
  <si>
    <t>within</t>
  </si>
  <si>
    <t>Try #2</t>
  </si>
  <si>
    <t>Try #1</t>
  </si>
  <si>
    <t>Attribute</t>
  </si>
  <si>
    <t>Sample #</t>
  </si>
  <si>
    <t>Known</t>
  </si>
  <si>
    <t>Each Other</t>
  </si>
  <si>
    <t>Y/N</t>
  </si>
  <si>
    <t>Operator #3</t>
  </si>
  <si>
    <t>Operator #2</t>
  </si>
  <si>
    <t>Operator #1</t>
  </si>
  <si>
    <t>Known Population</t>
  </si>
  <si>
    <t>Match</t>
  </si>
  <si>
    <t>Individual 3</t>
  </si>
  <si>
    <t>Individual 2</t>
  </si>
  <si>
    <t>Individual 1</t>
  </si>
  <si>
    <t>Must match labels used below</t>
  </si>
  <si>
    <t>BUSINESS:</t>
  </si>
  <si>
    <t>NG</t>
  </si>
  <si>
    <t>PRODUCT:</t>
  </si>
  <si>
    <t>NAME:</t>
  </si>
  <si>
    <r>
      <t xml:space="preserve">Attribute Legend </t>
    </r>
    <r>
      <rPr>
        <b/>
        <sz val="10"/>
        <color indexed="12"/>
        <rFont val="Arial"/>
        <family val="2"/>
      </rPr>
      <t>(used in computations)</t>
    </r>
  </si>
  <si>
    <t>DATE:</t>
  </si>
  <si>
    <t>SCORING REPORT</t>
  </si>
  <si>
    <t>Discrete Data Analysis Method</t>
  </si>
  <si>
    <t>Notes</t>
  </si>
  <si>
    <t>95% LCL</t>
  </si>
  <si>
    <t>Calculated Score</t>
  </si>
  <si>
    <t>95% UCL</t>
  </si>
  <si>
    <t># in Agreement</t>
  </si>
  <si>
    <t>Total Inspected</t>
  </si>
  <si>
    <t>Overall Repeat., Reprod., &amp; Accuracy</t>
  </si>
  <si>
    <t>Overall Repeat. and Reprod.</t>
  </si>
  <si>
    <t>False Negatives</t>
  </si>
  <si>
    <t>False Positives</t>
  </si>
  <si>
    <t># Matched</t>
  </si>
  <si>
    <t>Source</t>
  </si>
  <si>
    <t>Accuracy</t>
  </si>
  <si>
    <t>Repeatability</t>
  </si>
  <si>
    <t>Attribute Legend</t>
  </si>
  <si>
    <t>Statistical Report - Discrete Data Analysis Method</t>
  </si>
  <si>
    <t>1.</t>
  </si>
  <si>
    <t>2.</t>
  </si>
  <si>
    <t>4.</t>
  </si>
  <si>
    <t>6.</t>
  </si>
  <si>
    <t>7.</t>
  </si>
  <si>
    <t>8.</t>
  </si>
  <si>
    <t>9.</t>
  </si>
  <si>
    <t>Operation</t>
  </si>
  <si>
    <t>RPN</t>
  </si>
  <si>
    <t>Characteristics</t>
  </si>
  <si>
    <t>Methods</t>
  </si>
  <si>
    <t>No.</t>
  </si>
  <si>
    <t>Reaction Plan</t>
  </si>
  <si>
    <t>Sample</t>
  </si>
  <si>
    <t>Optional</t>
  </si>
  <si>
    <t>SUPPLIER MANUFACTURING INFORMATION</t>
  </si>
  <si>
    <t>Title</t>
  </si>
  <si>
    <t>Signature:</t>
  </si>
  <si>
    <t>Signature</t>
  </si>
  <si>
    <t>R</t>
  </si>
  <si>
    <t>N/A</t>
  </si>
  <si>
    <t>IMPORTANT: Instruction for supplier</t>
  </si>
  <si>
    <t>Approved</t>
  </si>
  <si>
    <t>Name</t>
  </si>
  <si>
    <t>Date:</t>
  </si>
  <si>
    <t>Part Number:</t>
  </si>
  <si>
    <t xml:space="preserve">                       Revision History</t>
  </si>
  <si>
    <t>NEW Document for QMS</t>
  </si>
  <si>
    <t>PPAP APPROVAL</t>
  </si>
  <si>
    <t>1. Part Number:</t>
  </si>
  <si>
    <t>6. Additional Changes:</t>
  </si>
  <si>
    <t xml:space="preserve">2. Part Name:  </t>
  </si>
  <si>
    <t>3. Part Revision Level:</t>
  </si>
  <si>
    <t>4. Drawing Number:</t>
  </si>
  <si>
    <t>7. Customer Purchasing Representative:</t>
  </si>
  <si>
    <t xml:space="preserve">5. Drawing Revision Level:  </t>
  </si>
  <si>
    <t>8. Purchase Order Number:</t>
  </si>
  <si>
    <t>SUPPLIER  INFORMATION</t>
  </si>
  <si>
    <t>9. Organization Name:</t>
  </si>
  <si>
    <t>10. Supplier/Vendor Code:</t>
  </si>
  <si>
    <t>11. Address (Street, City, State, Country, Postal Code):</t>
  </si>
  <si>
    <t>Country:</t>
  </si>
  <si>
    <t>12. Submission</t>
  </si>
  <si>
    <r>
      <t xml:space="preserve">       </t>
    </r>
    <r>
      <rPr>
        <b/>
        <sz val="11"/>
        <rFont val="Arial"/>
        <family val="2"/>
      </rPr>
      <t>Full Submission</t>
    </r>
  </si>
  <si>
    <t>Initial Submission</t>
  </si>
  <si>
    <t>13a. PPAP ELEMENTS PROVIDED</t>
  </si>
  <si>
    <r>
      <t xml:space="preserve">13b. CUSTOMER PPAP ELEMENT ACCEPTANCE </t>
    </r>
    <r>
      <rPr>
        <sz val="11"/>
        <rFont val="Arial"/>
        <family val="2"/>
      </rPr>
      <t>(Customer use only)</t>
    </r>
  </si>
  <si>
    <t>ELEMENT DESCRIPTION</t>
  </si>
  <si>
    <t>CUSTOMER COMMENTS</t>
  </si>
  <si>
    <t>1.  Design Records</t>
  </si>
  <si>
    <t xml:space="preserve">2.  Design Risk Analysis (e.g., DFMEA) </t>
  </si>
  <si>
    <t>3.  Process Flow Diagram</t>
  </si>
  <si>
    <t xml:space="preserve">4.  Process FMEA </t>
  </si>
  <si>
    <t>5.  Control Plan</t>
  </si>
  <si>
    <t>6.  Measurement System Analysis</t>
  </si>
  <si>
    <t>7.  Initial Process Studies</t>
  </si>
  <si>
    <t>8.  Packaging, Preservation, and Labelling Approvals</t>
  </si>
  <si>
    <t>9.  First Article Inspection Report</t>
  </si>
  <si>
    <t>10.  Customer Specific PPAP Requirements</t>
  </si>
  <si>
    <t>Note:  "No" selections in Section 13a  require an Action Plan item documented in Section 14 below</t>
  </si>
  <si>
    <t>14. Action Plan</t>
  </si>
  <si>
    <t>Element #</t>
  </si>
  <si>
    <t>Target Date</t>
  </si>
  <si>
    <t>15. Declaration</t>
  </si>
  <si>
    <t>I, the supplier, submit this PPAP Approval form as declaration of having met all applicable requirements of the 9145 standard, except as noted above, including having implemented the requirements at the sub-tier level where applicable. I further certify that our production process meets all defined product delivery, engineering and quality requirements. I understand that the approval of this form by the customer does not release me from responsibility or liability for any non-conformances.</t>
  </si>
  <si>
    <t>Clearly Print Name and Sign</t>
  </si>
  <si>
    <t>Email Address</t>
  </si>
  <si>
    <t xml:space="preserve">16. Customer Use Only </t>
  </si>
  <si>
    <t xml:space="preserve">Interim Approval </t>
  </si>
  <si>
    <t>Rejected</t>
  </si>
  <si>
    <t>Customer Authorization: Clearly Print Name and Sign</t>
  </si>
  <si>
    <t>Template issue date 2019DEC12</t>
  </si>
  <si>
    <t>Question</t>
  </si>
  <si>
    <t>X</t>
  </si>
  <si>
    <t>© 2020 IAQG  The IAQG is a legally incorporated international not for profit association (INPA) with membership from the Americas, Europe and the Asia Pacific Region (Rev. 08-2015)</t>
  </si>
  <si>
    <t>Action Results RPN</t>
  </si>
  <si>
    <t>Action Results
SEV * OCC</t>
  </si>
  <si>
    <t>Action Results DET</t>
  </si>
  <si>
    <t>Action Results OCC</t>
  </si>
  <si>
    <t>Action Results SEV</t>
  </si>
  <si>
    <t>Actual Completion Date</t>
  </si>
  <si>
    <t>Actions Taken &amp; Results</t>
  </si>
  <si>
    <t>Responsibility</t>
  </si>
  <si>
    <t>Classification</t>
  </si>
  <si>
    <t>SEV * OCC</t>
  </si>
  <si>
    <t>DET</t>
  </si>
  <si>
    <t>Current Detection Controls</t>
  </si>
  <si>
    <t>OCC</t>
  </si>
  <si>
    <t>Current Prevention Controls</t>
  </si>
  <si>
    <t>Potential Cause(s) of Failure</t>
  </si>
  <si>
    <t>SEV</t>
  </si>
  <si>
    <t>Requirement</t>
  </si>
  <si>
    <t>Function</t>
  </si>
  <si>
    <t>Doc (Line) #</t>
  </si>
  <si>
    <t>Cross Functional Team Members &amp; Function:</t>
  </si>
  <si>
    <t>Part/Dwg Name(s) or Family Name:</t>
  </si>
  <si>
    <t>Date (Revision):</t>
  </si>
  <si>
    <t>DFMEA Facilitator &amp; E-mail:</t>
  </si>
  <si>
    <t>Part/Dwg Revision(s):</t>
  </si>
  <si>
    <t>Product Owner &amp; E-mail:</t>
  </si>
  <si>
    <t>Part/Dwg Number(s):</t>
  </si>
  <si>
    <t>DFMEA Number &amp; Revision:</t>
  </si>
  <si>
    <t>Supporting Information (Scope):</t>
  </si>
  <si>
    <t>Program/Project:</t>
  </si>
  <si>
    <t>Component</t>
  </si>
  <si>
    <t>Subsystem</t>
  </si>
  <si>
    <t>System</t>
  </si>
  <si>
    <t>DFMEA Information</t>
  </si>
  <si>
    <t>Design Information</t>
  </si>
  <si>
    <t>Other Restrictions:</t>
  </si>
  <si>
    <t>Company/Organization Location:</t>
  </si>
  <si>
    <t>Export Control Classification:</t>
  </si>
  <si>
    <t>Company/Organization Name:</t>
  </si>
  <si>
    <t>Design Failure Mode and Effects Analysis</t>
  </si>
  <si>
    <t>References</t>
  </si>
  <si>
    <t>Ranking</t>
  </si>
  <si>
    <t>Category</t>
  </si>
  <si>
    <t>Annoyance</t>
  </si>
  <si>
    <t>© 2019 IAQG  The IAQG is a legally incorporated international not for profit association (INPA) with membership from the Americas, Europe and the Asia Pacific Region (Rev. 08-2015)</t>
  </si>
  <si>
    <t>Control
 Method(s)</t>
  </si>
  <si>
    <t>Process
Characteristic(s)</t>
  </si>
  <si>
    <t>Product
Characteristic(s)</t>
  </si>
  <si>
    <t>Other (Specify)</t>
  </si>
  <si>
    <t>Inspect/Test</t>
  </si>
  <si>
    <t>Store</t>
  </si>
  <si>
    <t>Move</t>
  </si>
  <si>
    <t>Setup</t>
  </si>
  <si>
    <t>Process Description</t>
  </si>
  <si>
    <t>Process Step</t>
  </si>
  <si>
    <t>Cross Functional Team Members:</t>
  </si>
  <si>
    <t>Part/Dwg or Family Name:</t>
  </si>
  <si>
    <t>Process Owner Name &amp; E-mail:</t>
  </si>
  <si>
    <t>Part/Dwg Revision:</t>
  </si>
  <si>
    <t>PFD Number &amp; Revision:</t>
  </si>
  <si>
    <t>Part/Dwg Number:</t>
  </si>
  <si>
    <t>Process Flow Diagram</t>
  </si>
  <si>
    <t>Template Issue Date 2019NOV26</t>
  </si>
  <si>
    <t>Action Result RPN</t>
  </si>
  <si>
    <t>Action Result DET</t>
  </si>
  <si>
    <t>Action Result OCC</t>
  </si>
  <si>
    <t>Action Result SEV</t>
  </si>
  <si>
    <t>Requirements</t>
  </si>
  <si>
    <t>PFMEA Facilitator &amp; E-mail:</t>
  </si>
  <si>
    <t>Process Owner &amp; E-mail:</t>
  </si>
  <si>
    <t>Production</t>
  </si>
  <si>
    <t>Pre-Production</t>
  </si>
  <si>
    <t>PFMEA Number &amp; Revision:</t>
  </si>
  <si>
    <t>PFMEA Information</t>
  </si>
  <si>
    <t>Process Information</t>
  </si>
  <si>
    <t>Process Failure Mode and Effects Analysis</t>
  </si>
  <si>
    <t xml:space="preserve">Template Issue date 2019NOV26
Template Issue date 2019NOV26
</t>
  </si>
  <si>
    <t>No discernible effect</t>
  </si>
  <si>
    <t>No effect</t>
  </si>
  <si>
    <t>Slight inconvenience to process, operation or operator.</t>
  </si>
  <si>
    <t>Minor disruption</t>
  </si>
  <si>
    <t>Appearance, fit and finish type items do not conform, defect noticed by discriminating customers (&lt;25%)</t>
  </si>
  <si>
    <t>A proportion of the production run may have to be reworked in station before it is processed.</t>
  </si>
  <si>
    <t>Appearance, fit and finish type items do not conform, defect noticed by about half of the customers (50%)</t>
  </si>
  <si>
    <t>100% of production run may have to be reworked in station before it is processed.</t>
  </si>
  <si>
    <t>Moderate disruption</t>
  </si>
  <si>
    <t>Appearance, fit and finish type items do not conform, defect noticed by most of the customers (&gt;75%)</t>
  </si>
  <si>
    <t xml:space="preserve">A proportion of the production run may have to be reworked off line and acepted </t>
  </si>
  <si>
    <t>Degradation of secondary function (product operable but appearance affected, convenience item(s)  operable at a reduced level, customer dissatisfied.</t>
  </si>
  <si>
    <t>100% of production run may have to be reworked off line and accepted</t>
  </si>
  <si>
    <t xml:space="preserve">Loss of secondary function (product operable but service life greatly reduced, convenience item(s) inoperable, customer dissatisfied) </t>
  </si>
  <si>
    <t>Loss or degradation of secondary function</t>
  </si>
  <si>
    <t>A portion of the production run may have to be scrapped. Deviation from primary process; decreased line speed or added manpower).</t>
  </si>
  <si>
    <t>Significant disruption</t>
  </si>
  <si>
    <t>Degradation of primary function (product operable, but at a reduced level of performance)</t>
  </si>
  <si>
    <t>100% of product may have to be scrapped. Line shutdown or stop ship.</t>
  </si>
  <si>
    <t>Major disruption</t>
  </si>
  <si>
    <t>Loss of primary function (product inoperable, does not affect safe operation)</t>
  </si>
  <si>
    <t>Loss or degradation of primary function</t>
  </si>
  <si>
    <t>May endanger operator, machine or assembly with warning.</t>
  </si>
  <si>
    <t>Potential failure mode affects safe operation and/or involves noncompliance with regulations with warning</t>
  </si>
  <si>
    <t>May endanger operator, machine or assembly without warning.</t>
  </si>
  <si>
    <t>Failure to meet safety and/or regulatory requirements</t>
  </si>
  <si>
    <t>Potential failure mode affects safe operation and/or involves noncompliance with regulations without warning</t>
  </si>
  <si>
    <t>Severity of Effect on Process (Manufacturing / Assembly Effect)</t>
  </si>
  <si>
    <t>Severity of Effect on Product (Customer Effect)</t>
  </si>
  <si>
    <t>Effect</t>
  </si>
  <si>
    <t>Modified from J1739 / AS13004</t>
  </si>
  <si>
    <r>
      <t xml:space="preserve">PFMEA - Severity
</t>
    </r>
    <r>
      <rPr>
        <sz val="11"/>
        <rFont val="Calibri"/>
        <family val="2"/>
        <scheme val="minor"/>
      </rPr>
      <t>The team should agree on the criteria and ranking values. Select one way and consistently apply that scale.</t>
    </r>
  </si>
  <si>
    <t>Template Issue date 2019NOV26</t>
  </si>
  <si>
    <t>eliminated thru preventive controls</t>
  </si>
  <si>
    <t>Never</t>
  </si>
  <si>
    <t>zero</t>
  </si>
  <si>
    <t>&lt;1 per 10 years</t>
  </si>
  <si>
    <t>Less than 0.01% of production</t>
  </si>
  <si>
    <t>Very Low</t>
  </si>
  <si>
    <r>
      <rPr>
        <u/>
        <sz val="8"/>
        <color theme="1"/>
        <rFont val="Arial"/>
        <family val="2"/>
      </rPr>
      <t>&lt;</t>
    </r>
    <r>
      <rPr>
        <sz val="10"/>
        <rFont val="Arial"/>
        <family val="2"/>
      </rPr>
      <t>.001 per thousand</t>
    </r>
  </si>
  <si>
    <t>1 in 1,000,000</t>
  </si>
  <si>
    <r>
      <t>&lt;</t>
    </r>
    <r>
      <rPr>
        <sz val="10"/>
        <rFont val="Arial"/>
        <family val="2"/>
      </rPr>
      <t>1 per year</t>
    </r>
  </si>
  <si>
    <t>1 per 10 years</t>
  </si>
  <si>
    <t>0.01% of production</t>
  </si>
  <si>
    <t>.01 per thousand</t>
  </si>
  <si>
    <t>1 in 100,000</t>
  </si>
  <si>
    <r>
      <rPr>
        <u/>
        <sz val="10"/>
        <color theme="1"/>
        <rFont val="Calibri"/>
        <family val="2"/>
        <scheme val="minor"/>
      </rPr>
      <t>&gt;</t>
    </r>
    <r>
      <rPr>
        <sz val="10"/>
        <rFont val="Arial"/>
        <family val="2"/>
      </rPr>
      <t>1 per year</t>
    </r>
  </si>
  <si>
    <t>1 per 5 years</t>
  </si>
  <si>
    <t>0.05% of production</t>
  </si>
  <si>
    <t>Low</t>
  </si>
  <si>
    <t>.1 per thousand</t>
  </si>
  <si>
    <t>1 in 10,000</t>
  </si>
  <si>
    <r>
      <rPr>
        <u/>
        <sz val="10"/>
        <color theme="1"/>
        <rFont val="Calibri"/>
        <family val="2"/>
        <scheme val="minor"/>
      </rPr>
      <t>&gt;</t>
    </r>
    <r>
      <rPr>
        <sz val="10"/>
        <rFont val="Arial"/>
        <family val="2"/>
      </rPr>
      <t>1 per half year</t>
    </r>
  </si>
  <si>
    <t>1 per year</t>
  </si>
  <si>
    <t>0.1% of production</t>
  </si>
  <si>
    <t>.5 per thousand</t>
  </si>
  <si>
    <t>1 in 2,000</t>
  </si>
  <si>
    <r>
      <rPr>
        <u/>
        <sz val="10"/>
        <color theme="1"/>
        <rFont val="Calibri"/>
        <family val="2"/>
        <scheme val="minor"/>
      </rPr>
      <t>&gt;</t>
    </r>
    <r>
      <rPr>
        <sz val="10"/>
        <rFont val="Arial"/>
        <family val="2"/>
      </rPr>
      <t>1 per quarter</t>
    </r>
  </si>
  <si>
    <t>2 per year</t>
  </si>
  <si>
    <t>0.5% of production</t>
  </si>
  <si>
    <t>2 per thousand</t>
  </si>
  <si>
    <t>1 in 500</t>
  </si>
  <si>
    <r>
      <rPr>
        <u/>
        <sz val="10"/>
        <color theme="1"/>
        <rFont val="Calibri"/>
        <family val="2"/>
        <scheme val="minor"/>
      </rPr>
      <t>&gt;</t>
    </r>
    <r>
      <rPr>
        <sz val="10"/>
        <rFont val="Arial"/>
        <family val="2"/>
      </rPr>
      <t>1 per 2 weeks</t>
    </r>
  </si>
  <si>
    <t>1 per month</t>
  </si>
  <si>
    <t>5% of production</t>
  </si>
  <si>
    <t>Moderate</t>
  </si>
  <si>
    <t>10 per thousand</t>
  </si>
  <si>
    <t>1 in 100</t>
  </si>
  <si>
    <r>
      <rPr>
        <u/>
        <sz val="10"/>
        <color theme="1"/>
        <rFont val="Calibri"/>
        <family val="2"/>
        <scheme val="minor"/>
      </rPr>
      <t>&gt;</t>
    </r>
    <r>
      <rPr>
        <sz val="10"/>
        <rFont val="Arial"/>
        <family val="2"/>
      </rPr>
      <t xml:space="preserve"> 1 per week</t>
    </r>
  </si>
  <si>
    <r>
      <rPr>
        <u/>
        <sz val="10"/>
        <color theme="1"/>
        <rFont val="Calibri"/>
        <family val="2"/>
        <scheme val="minor"/>
      </rPr>
      <t>&gt;</t>
    </r>
    <r>
      <rPr>
        <sz val="10"/>
        <rFont val="Arial"/>
        <family val="2"/>
      </rPr>
      <t>1 per week</t>
    </r>
  </si>
  <si>
    <t>10% of production</t>
  </si>
  <si>
    <t>20 per thousand</t>
  </si>
  <si>
    <t>1 in 50</t>
  </si>
  <si>
    <r>
      <rPr>
        <u/>
        <sz val="10"/>
        <color theme="1"/>
        <rFont val="Calibri"/>
        <family val="2"/>
        <scheme val="minor"/>
      </rPr>
      <t>&gt;</t>
    </r>
    <r>
      <rPr>
        <sz val="10"/>
        <rFont val="Arial"/>
        <family val="2"/>
      </rPr>
      <t>1 per 2-3 days</t>
    </r>
  </si>
  <si>
    <t>20% of production</t>
  </si>
  <si>
    <t>50 per thousand</t>
  </si>
  <si>
    <t>1 in 20</t>
  </si>
  <si>
    <r>
      <rPr>
        <u/>
        <sz val="10"/>
        <color theme="1"/>
        <rFont val="Calibri"/>
        <family val="2"/>
        <scheme val="minor"/>
      </rPr>
      <t>&gt;</t>
    </r>
    <r>
      <rPr>
        <sz val="10"/>
        <rFont val="Arial"/>
        <family val="2"/>
      </rPr>
      <t xml:space="preserve"> 1 per occurrence per day</t>
    </r>
  </si>
  <si>
    <r>
      <rPr>
        <u/>
        <sz val="10"/>
        <color theme="1"/>
        <rFont val="Calibri"/>
        <family val="2"/>
        <scheme val="minor"/>
      </rPr>
      <t>&gt;</t>
    </r>
    <r>
      <rPr>
        <sz val="10"/>
        <rFont val="Arial"/>
        <family val="2"/>
      </rPr>
      <t>1 per occurrence per day</t>
    </r>
  </si>
  <si>
    <t>50% of production</t>
  </si>
  <si>
    <t>High</t>
  </si>
  <si>
    <r>
      <rPr>
        <u/>
        <sz val="10"/>
        <color theme="1"/>
        <rFont val="Calibri"/>
        <family val="2"/>
        <scheme val="minor"/>
      </rPr>
      <t>&gt;</t>
    </r>
    <r>
      <rPr>
        <sz val="10"/>
        <rFont val="Arial"/>
        <family val="2"/>
      </rPr>
      <t xml:space="preserve"> 100 per thousand</t>
    </r>
  </si>
  <si>
    <t>1 in 10</t>
  </si>
  <si>
    <r>
      <rPr>
        <u/>
        <sz val="10"/>
        <color theme="1"/>
        <rFont val="Calibri"/>
        <family val="2"/>
        <scheme val="minor"/>
      </rPr>
      <t>&gt;</t>
    </r>
    <r>
      <rPr>
        <sz val="10"/>
        <rFont val="Arial"/>
        <family val="2"/>
      </rPr>
      <t xml:space="preserve"> 1 per occurrence per shift</t>
    </r>
  </si>
  <si>
    <r>
      <rPr>
        <u/>
        <sz val="10"/>
        <color theme="1"/>
        <rFont val="Calibri"/>
        <family val="2"/>
        <scheme val="minor"/>
      </rPr>
      <t>&gt;</t>
    </r>
    <r>
      <rPr>
        <sz val="10"/>
        <rFont val="Arial"/>
        <family val="2"/>
      </rPr>
      <t>1 per occurrence per shift</t>
    </r>
  </si>
  <si>
    <t>100% of production</t>
  </si>
  <si>
    <t>Very High</t>
  </si>
  <si>
    <t>Incidents per item/unit</t>
  </si>
  <si>
    <t>Likelihood of Cause</t>
  </si>
  <si>
    <t>Time-Based Example</t>
  </si>
  <si>
    <t>High volume production</t>
  </si>
  <si>
    <t>Process PPM</t>
  </si>
  <si>
    <t>Low volume production</t>
  </si>
  <si>
    <t>Likelihood of
Failure</t>
  </si>
  <si>
    <t>J1739</t>
  </si>
  <si>
    <t>AIAG FMEA - 4th Edition</t>
  </si>
  <si>
    <t>AS13004</t>
  </si>
  <si>
    <r>
      <t xml:space="preserve">PFMEA - Occurrence
</t>
    </r>
    <r>
      <rPr>
        <sz val="11"/>
        <rFont val="Calibri"/>
        <family val="2"/>
        <scheme val="minor"/>
      </rPr>
      <t>The team should agree on the criteria and ranking values. Select one way and consistently apply that scale.</t>
    </r>
  </si>
  <si>
    <t>Error (Cause) prevention as a result of fixture design, machine design or part design.</t>
  </si>
  <si>
    <t>Detection not applicable</t>
  </si>
  <si>
    <t>Error (Cause) detection in-station by automated controls that will detect error and prevent discrepant part from being made.</t>
  </si>
  <si>
    <t>Error Detection and/or Defect Prevention</t>
  </si>
  <si>
    <t>Defect (Failure Mode) detection in-station by automated controls that will detect discrepant part and automatically lock part in station to prevent further processing.</t>
  </si>
  <si>
    <t>Defect Detection at Source</t>
  </si>
  <si>
    <t>Controls in place for mistake proofing the assembly</t>
  </si>
  <si>
    <t>Defect (Failure Mode) detection post-processing by automated controls that will detect discrepant part and lock part to prevent further processing.</t>
  </si>
  <si>
    <t>Defect Detection Post Processing</t>
  </si>
  <si>
    <t>Automatic gauging or controls to detect discrepant part</t>
  </si>
  <si>
    <t>Defect (Failure Mode) or Error (Cause) detection in-station by operator through use of variable gauging or by automated controls that will detect discrepant part and notify operator (light, busser, etc.). Gauging performed on setup and first-piece check (for set-up causes ony).</t>
  </si>
  <si>
    <t xml:space="preserve">Defect (Failure Mode) detection post-processing by operator through use of variable gauging or in-station by operator through use of attribute gauging (go/no-go, manual torque check/clicker wrench, etc,) with boundary samples. </t>
  </si>
  <si>
    <t>Manual gauging is used on every part</t>
  </si>
  <si>
    <t>Defect (Failure Mode) detection in-station by operator through visual/tactile/audible means or post-processing through use of attribute gauging (go/no-go, manual torque check/clicker wrench, etc.) with no boundary samples.</t>
  </si>
  <si>
    <t>Defect (Failure Mode) detection post-processing by operator through visual/tactile/audible means with no boundary samples.</t>
  </si>
  <si>
    <t>Defect (Failure Mode) and/or Error (Cause) in not easily detected (e.g. Random audits).</t>
  </si>
  <si>
    <t>Difficult to Detect</t>
  </si>
  <si>
    <t xml:space="preserve">100% Human Inspection </t>
  </si>
  <si>
    <t>No current process control; Cannot detect or compliance analysis is not performed.</t>
  </si>
  <si>
    <t>Absolute Uncertainty</t>
  </si>
  <si>
    <t>Likelihood of Detection by Process Control - Criteria</t>
  </si>
  <si>
    <t>Likelihood of Detection by Process Control - Category</t>
  </si>
  <si>
    <t xml:space="preserve"> Gauged</t>
  </si>
  <si>
    <r>
      <t xml:space="preserve">PFMEA - Detection
</t>
    </r>
    <r>
      <rPr>
        <b/>
        <sz val="11"/>
        <rFont val="Calibri"/>
        <family val="2"/>
        <scheme val="minor"/>
      </rPr>
      <t>The team should agree on the criteria and ranking values. Select one way and consistently apply that scale.</t>
    </r>
  </si>
  <si>
    <t xml:space="preserve"> Mistake
proofed</t>
  </si>
  <si>
    <t xml:space="preserve"> Manual
Inspection  </t>
  </si>
  <si>
    <t xml:space="preserve">     Partial Submission</t>
  </si>
  <si>
    <t>Evaluation Measurement Technique</t>
  </si>
  <si>
    <t>Product / Process Specification/ Tolerance</t>
  </si>
  <si>
    <t xml:space="preserve">Process </t>
  </si>
  <si>
    <t xml:space="preserve">Product  </t>
  </si>
  <si>
    <t>Reference</t>
  </si>
  <si>
    <t>Machine, Device, Jig, Tools For Mfg.</t>
  </si>
  <si>
    <t>Other Approval/Date (If Required):</t>
  </si>
  <si>
    <t>Customer Quality Approval/Date (If Required):</t>
  </si>
  <si>
    <t>Customer Engineering Approval/Date (If Required):</t>
  </si>
  <si>
    <t>Control Plan Number &amp; Revision:</t>
  </si>
  <si>
    <t>Control Plan</t>
  </si>
  <si>
    <t>Customer</t>
  </si>
  <si>
    <t>Manufacturing Engineering</t>
  </si>
  <si>
    <t>Measurement/Quality</t>
  </si>
  <si>
    <t>Engineering</t>
  </si>
  <si>
    <t>etc.</t>
  </si>
  <si>
    <t>Comments/
Conditions</t>
  </si>
  <si>
    <t>Accept
Reject</t>
  </si>
  <si>
    <t>Existing Capability
Statement (e.g. Gauge
R &amp; R)</t>
  </si>
  <si>
    <t>Method / Limitation</t>
  </si>
  <si>
    <t>Critical
Major
Minor</t>
  </si>
  <si>
    <t>Min Tol.</t>
  </si>
  <si>
    <t>Max Tol.</t>
  </si>
  <si>
    <t>Nominal</t>
  </si>
  <si>
    <t>Feature
Description</t>
  </si>
  <si>
    <t>Grid
Ref.</t>
  </si>
  <si>
    <t>Sheet
No.</t>
  </si>
  <si>
    <t>(MSA study)
(FAI pack)
(Fixed Process Documents)
(Control Plan)</t>
  </si>
  <si>
    <t>Associated Documents</t>
  </si>
  <si>
    <t>Engineering Drawing Issue</t>
  </si>
  <si>
    <t>Part no.</t>
  </si>
  <si>
    <t>Inspection Limitation Form</t>
  </si>
  <si>
    <t>Document no.</t>
  </si>
  <si>
    <t>Copyright @ AESQ Strategy Group, a Program of SAE ITC.  This material is provided by SAE "AS IS" and may be reproduced, used and modified under the condition that the user hereby holds SAE harmless from user's manipulation of the forms and indemnifies SAE from any and all claims or damages caused by use, modification or applications thereof.</t>
  </si>
  <si>
    <t>Name:</t>
  </si>
  <si>
    <t>Quality</t>
  </si>
  <si>
    <t>New collet set ordered; Maintenance of spindle scheduled 5/15</t>
  </si>
  <si>
    <t>2019 Q2</t>
  </si>
  <si>
    <t>Cpk = 0.85</t>
  </si>
  <si>
    <t>In Control</t>
  </si>
  <si>
    <t>Minor</t>
  </si>
  <si>
    <t>n/a</t>
  </si>
  <si>
    <t>Unilateral Max</t>
  </si>
  <si>
    <t>Runout to Dia. A</t>
  </si>
  <si>
    <t>G9</t>
  </si>
  <si>
    <t>Work with Tool Design to investigate a more rigid type of tooling.</t>
  </si>
  <si>
    <t>2019 Q1</t>
  </si>
  <si>
    <t>Cpk = 0.71</t>
  </si>
  <si>
    <t>Out of Control</t>
  </si>
  <si>
    <t>0.210"</t>
  </si>
  <si>
    <t>Bilateral</t>
  </si>
  <si>
    <t>Outside Diameter</t>
  </si>
  <si>
    <t>D1</t>
  </si>
  <si>
    <t>Action Plan</t>
  </si>
  <si>
    <t>Analysis Period</t>
  </si>
  <si>
    <t xml:space="preserve">Current Process Capability </t>
  </si>
  <si>
    <t>Statistical Control Status</t>
  </si>
  <si>
    <t>GR&amp;R 
(% of tol)</t>
  </si>
  <si>
    <t xml:space="preserve">Nominal </t>
  </si>
  <si>
    <t>Tolerance Type</t>
  </si>
  <si>
    <t>Feature Description</t>
  </si>
  <si>
    <t>Grid Ref.</t>
  </si>
  <si>
    <t>Sheet No.</t>
  </si>
  <si>
    <t>Form Rev. B</t>
  </si>
  <si>
    <t>Stability not assessed</t>
  </si>
  <si>
    <t>Unilateral Min</t>
  </si>
  <si>
    <t>Control</t>
  </si>
  <si>
    <r>
      <t xml:space="preserve">Associated Documents 
</t>
    </r>
    <r>
      <rPr>
        <b/>
        <sz val="8"/>
        <color theme="1"/>
        <rFont val="Calibri"/>
        <family val="2"/>
        <scheme val="minor"/>
      </rPr>
      <t>s</t>
    </r>
    <r>
      <rPr>
        <sz val="8"/>
        <color theme="1"/>
        <rFont val="Calibri"/>
        <family val="2"/>
        <scheme val="minor"/>
      </rPr>
      <t>uch as MSA study, Control Plan, 
Capability 6-pack</t>
    </r>
  </si>
  <si>
    <t>Jurisdiction</t>
  </si>
  <si>
    <t>Data not technical</t>
  </si>
  <si>
    <t xml:space="preserve">Export </t>
  </si>
  <si>
    <t>Engr. Drw. Rev.</t>
  </si>
  <si>
    <t>CONTROL STATUS</t>
  </si>
  <si>
    <t>TOL TYPE</t>
  </si>
  <si>
    <t>Document No.</t>
  </si>
  <si>
    <r>
      <t>Process Capability Plan Form - RM13006 Process Control Methods
Process Capability Plan Form</t>
    </r>
    <r>
      <rPr>
        <sz val="10"/>
        <rFont val="Arial"/>
        <family val="2"/>
      </rPr>
      <t xml:space="preserve">            </t>
    </r>
    <r>
      <rPr>
        <sz val="9"/>
        <color theme="1"/>
        <rFont val="Calibri"/>
        <family val="2"/>
        <scheme val="minor"/>
      </rPr>
      <t xml:space="preserve">Yellow fields are to be completed on the Cover Page </t>
    </r>
  </si>
  <si>
    <t>PART PACKAGING/PRESERVATION/LABELING APPROVAL FORM</t>
  </si>
  <si>
    <t>PART INFORMATION</t>
  </si>
  <si>
    <t>Customer Part Number:</t>
  </si>
  <si>
    <t>______________________</t>
  </si>
  <si>
    <t>Customer Part Description:</t>
  </si>
  <si>
    <t>Customer Part Number Revision:</t>
  </si>
  <si>
    <t>Supplier Part Number (if applicable):</t>
  </si>
  <si>
    <t>Supplier Name:</t>
  </si>
  <si>
    <t>Supplier Code:</t>
  </si>
  <si>
    <t>1. PACKAGING REQUIREMENTS</t>
  </si>
  <si>
    <t>Check the box below indicating packaging requirement implemented:</t>
  </si>
  <si>
    <t>The applicable standard practice for commercial packaging</t>
  </si>
  <si>
    <t xml:space="preserve">(e.g., ASTM D3951/BS113/ATA300) </t>
  </si>
  <si>
    <t>Customer unique packaging requirement</t>
  </si>
  <si>
    <t>Customer UNIQUE PACKAGING REQUIREMENTS</t>
  </si>
  <si>
    <r>
      <t>(SPECIFICATION): ____</t>
    </r>
    <r>
      <rPr>
        <u/>
        <sz val="11"/>
        <rFont val="Arial"/>
        <family val="2"/>
      </rPr>
      <t>________</t>
    </r>
    <r>
      <rPr>
        <sz val="11"/>
        <rFont val="Arial"/>
        <family val="2"/>
      </rPr>
      <t>___</t>
    </r>
  </si>
  <si>
    <t>Additional Customer Unique Requirements Not Covered Below (if applicable):</t>
  </si>
  <si>
    <t>Packaging conforms to additional unique requirements listed above</t>
  </si>
  <si>
    <t>Yes  No  N/A</t>
  </si>
  <si>
    <t>Cleanliness conforms to packaging requirement marked above</t>
  </si>
  <si>
    <t xml:space="preserve"> No   N/A</t>
  </si>
  <si>
    <t>Preservation conforms to packaging requirement marked above</t>
  </si>
  <si>
    <t xml:space="preserve"> No</t>
  </si>
  <si>
    <t xml:space="preserve"> N/A</t>
  </si>
  <si>
    <t>Cushioning conforms to packaging requirement marked above</t>
  </si>
  <si>
    <t>Unit package conforms to packaging requirement marked above</t>
  </si>
  <si>
    <t>Intermediate package conforms to packaging requirement marked above</t>
  </si>
  <si>
    <t>Unitization conforms to packaging requirement marked above</t>
  </si>
  <si>
    <t>Package labeling conforms to packaging requirement marked above</t>
  </si>
  <si>
    <t>For electronic products, ESD Requirements are met (if applicable)</t>
  </si>
  <si>
    <t>For electronic products, moisture sensitive part control</t>
  </si>
  <si>
    <t xml:space="preserve">requirements are met (if applicable) </t>
  </si>
  <si>
    <t xml:space="preserve">For products sensitive to environmental moisture, desiccants or other </t>
  </si>
  <si>
    <t xml:space="preserve">controls are in place </t>
  </si>
  <si>
    <t>For products sensitive to environmental factors such as light,</t>
  </si>
  <si>
    <t xml:space="preserve">environmental controls are in place </t>
  </si>
  <si>
    <t>2. ATTACHMENTS for Customer Review (if applicable)</t>
  </si>
  <si>
    <t>Embed Packaging work instruction file for the part under review in box below:</t>
  </si>
  <si>
    <t>Attach photo(s) showing unit pack, intermediate pack (if applicable) and packing for the part under review.</t>
  </si>
  <si>
    <t>Attachment photo(s) showing package label for the part under review.</t>
  </si>
  <si>
    <r>
      <t xml:space="preserve">3. </t>
    </r>
    <r>
      <rPr>
        <b/>
        <u/>
        <sz val="12"/>
        <rFont val="Arial"/>
        <family val="2"/>
      </rPr>
      <t>CUSTOMER PACKAGING APPROVAL ACKNOWLEDGEMENT</t>
    </r>
  </si>
  <si>
    <t xml:space="preserve">Signature ­_______________________________   </t>
  </si>
  <si>
    <t xml:space="preserve">Date </t>
  </si>
  <si>
    <t>_________</t>
  </si>
  <si>
    <t>Approval indicates acceptance of the supplier proposal; however, it does not relieve the supplier of responsibility for packaging performance to the point of use.</t>
  </si>
  <si>
    <t>Supplier is responsible for meeting any additional requirements from items listed above and any applicable documents referenced within those requirements.</t>
  </si>
  <si>
    <t>Revision Letter: New</t>
  </si>
  <si>
    <t>Approved by (GE Aviation):</t>
  </si>
  <si>
    <t>SCMH Section 7.2</t>
  </si>
  <si>
    <t>APQP/PPAP 7.20.20</t>
  </si>
  <si>
    <t>Revision Date: 12 Feb 2021</t>
  </si>
  <si>
    <t>https://iaqg.org/tools/scmh</t>
  </si>
  <si>
    <t>24. Date:</t>
  </si>
  <si>
    <t>23.Customer Approval: (printed name and signature)</t>
  </si>
  <si>
    <r>
      <t>22. Date:</t>
    </r>
    <r>
      <rPr>
        <sz val="8"/>
        <rFont val="Arial"/>
        <family val="2"/>
      </rPr>
      <t xml:space="preserve">  (MM/DD/YYYY)</t>
    </r>
  </si>
  <si>
    <t>21. Reviewed By: (printed name &amp; signature)</t>
  </si>
  <si>
    <t>FAI Not Complete</t>
  </si>
  <si>
    <t>FAI Complete</t>
  </si>
  <si>
    <t>Indicate FAI status</t>
  </si>
  <si>
    <r>
      <t>20. Date:</t>
    </r>
    <r>
      <rPr>
        <sz val="8"/>
        <rFont val="Arial"/>
        <family val="2"/>
      </rPr>
      <t xml:space="preserve"> (MM/DD/YYYY)</t>
    </r>
  </si>
  <si>
    <r>
      <t xml:space="preserve">19. Signature: </t>
    </r>
    <r>
      <rPr>
        <sz val="10"/>
        <rFont val="Arial"/>
        <family val="2"/>
      </rPr>
      <t xml:space="preserve">(printed name &amp; signature)
</t>
    </r>
    <r>
      <rPr>
        <b/>
        <sz val="10"/>
        <rFont val="Arial"/>
        <family val="2"/>
      </rPr>
      <t xml:space="preserve">
</t>
    </r>
  </si>
  <si>
    <t>18. FAIR Number:</t>
  </si>
  <si>
    <t>17. Part Serial Number:</t>
  </si>
  <si>
    <t>16. Part Name:</t>
  </si>
  <si>
    <t>15. Part Number:</t>
  </si>
  <si>
    <t>INDEX of part numbers or sub-assembly numbers required to make the assembly noted above.</t>
  </si>
  <si>
    <t>b) if above part number is an assembly, go to the "INDEX" section below.</t>
  </si>
  <si>
    <t>a) if above part number is a detail part only, go to Field 19</t>
  </si>
  <si>
    <t xml:space="preserve">Reason for Partial FAI:  </t>
  </si>
  <si>
    <t xml:space="preserve"> Partial FAI:
</t>
  </si>
  <si>
    <t xml:space="preserve">Assembly FAI:  
</t>
  </si>
  <si>
    <t>Baseline Part Number including Revision:</t>
  </si>
  <si>
    <t xml:space="preserve">14. Full FAI: </t>
  </si>
  <si>
    <t xml:space="preserve">13. Detail FAI:
 </t>
  </si>
  <si>
    <t>12. P.O. Number:</t>
  </si>
  <si>
    <t>11. Supplier Code:</t>
  </si>
  <si>
    <t>10. Organization Name:</t>
  </si>
  <si>
    <t>9. Manufacturing Process Reference:</t>
  </si>
  <si>
    <t>8. Additional Changes:</t>
  </si>
  <si>
    <t>7. Drawing Revision Level:</t>
  </si>
  <si>
    <t>6. Drawing Number:</t>
  </si>
  <si>
    <t>5. Part Revision Level:</t>
  </si>
  <si>
    <t>4. FAIR Number:</t>
  </si>
  <si>
    <t>3. Serial Number:</t>
  </si>
  <si>
    <t>2. Part Name:</t>
  </si>
  <si>
    <t>FORM 1 - PART NUMBER ACCOUNTABILITY</t>
  </si>
  <si>
    <r>
      <t>15. Date</t>
    </r>
    <r>
      <rPr>
        <sz val="8"/>
        <rFont val="Arial"/>
        <family val="2"/>
      </rPr>
      <t xml:space="preserve"> (MM/DD/YYYY)</t>
    </r>
  </si>
  <si>
    <r>
      <t xml:space="preserve">14. Signature </t>
    </r>
    <r>
      <rPr>
        <sz val="10"/>
        <rFont val="Arial"/>
        <family val="2"/>
      </rPr>
      <t>(printed name &amp; signature)</t>
    </r>
  </si>
  <si>
    <t>13. Comments
Comments
Comments</t>
  </si>
  <si>
    <t>12. Acceptance Report Number:</t>
  </si>
  <si>
    <t>11. Functional Test Procedure Number:</t>
  </si>
  <si>
    <t>10. Certificate of Conformance Number:</t>
  </si>
  <si>
    <t>9. Customer Approval Verification: (Yes/No/NA)</t>
  </si>
  <si>
    <t>8. Supplier:</t>
  </si>
  <si>
    <t>7. Code:</t>
  </si>
  <si>
    <t>6. Specification Number:</t>
  </si>
  <si>
    <t>5. Material or 
Process Name:</t>
  </si>
  <si>
    <t>FORM 2 - PRODUCT ACCOUNTABILITY - MATERIALS, SPECIAL PROCESSES, AND FUNCTIONAL TESTING</t>
  </si>
  <si>
    <r>
      <t>13. Date:</t>
    </r>
    <r>
      <rPr>
        <b/>
        <sz val="8"/>
        <rFont val="Arial"/>
        <family val="2"/>
      </rPr>
      <t xml:space="preserve"> </t>
    </r>
    <r>
      <rPr>
        <sz val="8"/>
        <rFont val="Arial"/>
        <family val="2"/>
      </rPr>
      <t>(MM/DD/YYYY)</t>
    </r>
  </si>
  <si>
    <r>
      <t xml:space="preserve">12. Signature </t>
    </r>
    <r>
      <rPr>
        <sz val="10"/>
        <rFont val="Arial"/>
        <family val="2"/>
      </rPr>
      <t>(printed name &amp; signature)</t>
    </r>
  </si>
  <si>
    <t>14. Additional Data/Comments</t>
  </si>
  <si>
    <t>11. Non-Conformance Number</t>
  </si>
  <si>
    <t>10. Designed / Qualified Tooling</t>
  </si>
  <si>
    <t>9. Results</t>
  </si>
  <si>
    <t>8. Requirement</t>
  </si>
  <si>
    <t>7. Characteristic Designator</t>
  </si>
  <si>
    <t>6. Reference Location</t>
  </si>
  <si>
    <t>5. Char. No.</t>
  </si>
  <si>
    <t>Inspection / Test Results</t>
  </si>
  <si>
    <t>Characteristic Accountability</t>
  </si>
  <si>
    <t>4. FAIR Number</t>
  </si>
  <si>
    <t>3. Serial Number</t>
  </si>
  <si>
    <t>2. Part Name</t>
  </si>
  <si>
    <t>1. Part Number</t>
  </si>
  <si>
    <t>FORM 3 - CHARACTERISTIC ACCOUNTABILITY, VERIFICATION, AND COMPATIBILITY EVALUATION</t>
  </si>
  <si>
    <t xml:space="preserve">Note: Older FAIs for customer part numbers may have been stored/performed within the FAI under the GE part number. </t>
  </si>
  <si>
    <t xml:space="preserve">PDM instructions                                                          TipQA Instructions               </t>
  </si>
  <si>
    <t xml:space="preserve">                                  FAIR Storage and Retrieval </t>
  </si>
  <si>
    <t>Additional Data/Comments:  This area is reserved for optional fields; add additional columns, as needed or as required, by the organization or customer.</t>
  </si>
  <si>
    <t>(O)</t>
  </si>
  <si>
    <t>14.</t>
  </si>
  <si>
    <t>(An electronic signature is acceptable as long as it is acceptable within the Quality Management System. The QMS must define electronic signature usage and control.)</t>
  </si>
  <si>
    <r>
      <t>Date</t>
    </r>
    <r>
      <rPr>
        <sz val="11"/>
        <rFont val="GE Inspira"/>
        <family val="2"/>
      </rPr>
      <t>:  Date when field 12 was signed.</t>
    </r>
  </si>
  <si>
    <t>(R)</t>
  </si>
  <si>
    <t>13.</t>
  </si>
  <si>
    <t>*NOTE:  Electronic identification and signature are both acceptable</t>
  </si>
  <si>
    <r>
      <t>Signature</t>
    </r>
    <r>
      <rPr>
        <sz val="11"/>
        <rFont val="GE Inspira"/>
        <family val="2"/>
      </rPr>
      <t xml:space="preserve">:  Printed name or unique identification, </t>
    </r>
    <r>
      <rPr>
        <u/>
        <sz val="11"/>
        <rFont val="GE Inspira"/>
        <family val="2"/>
      </rPr>
      <t>and signature*</t>
    </r>
    <r>
      <rPr>
        <sz val="11"/>
        <rFont val="GE Inspira"/>
        <family val="2"/>
      </rPr>
      <t xml:space="preserve"> of the person who prepared and approved this form.  Signature indicates that all applicable design characteristics are accounted for and meet requirements or are properly documented per the "Nonconformance Handling" section of AS9102.</t>
    </r>
  </si>
  <si>
    <t>12.</t>
  </si>
  <si>
    <r>
      <t>Nonconformance Number</t>
    </r>
    <r>
      <rPr>
        <sz val="11"/>
        <rFont val="GE Inspira"/>
        <family val="2"/>
      </rPr>
      <t>:  If this characteristic is found to be nonconforming, record a nonconformance document reference number.</t>
    </r>
  </si>
  <si>
    <t>(CR)</t>
  </si>
  <si>
    <t>11.</t>
  </si>
  <si>
    <r>
      <t>Designed/Qualified Tooling</t>
    </r>
    <r>
      <rPr>
        <sz val="11"/>
        <rFont val="GE Inspira"/>
        <family val="2"/>
      </rPr>
      <t>:  When design tooling or specially designed tooling, including NC programming as a media of inspection, is used for attribute acceptance of the characteristic, record the tool identification number.  When qualified tooling is used for attribute acceptance, record the gauge value or range (e.g., minimum/maximum value), as applicable.
Design Tooling Definition: Product specific tooling [e.g., check fixtures, CMM program] specifically made to validate design characteristics of a product.
Qualified Tooling Definition: Universal (not part specific) calibrated monitoring and measuring equipment (e.g., go/no go gauges, thread gauges, radius gauges) used to validate product design characteristics, that are uniquely identified and traceable to their calibration records.</t>
    </r>
  </si>
  <si>
    <t>10.</t>
  </si>
  <si>
    <t>(For block 9, it is permissible to use inherently obvious terminology (e.g., Pass/Fail, Accept/Reject, Ref Info, Noted, etc.) where actual measurement values are not required. For a single design callout, such as a drawing note that contains multiple characteristics, it is best practice to assign each its own character ID number to remove any doubt of each characteristic being verified.)</t>
  </si>
  <si>
    <t>·  For characteristics verified by attribute inspection include statement of conformance (e.g., accept)</t>
  </si>
  <si>
    <t>·  For processes that require verification per design characteristics, include a statement of conformance (e.g., certification of conformance, verification indicate – accept).</t>
  </si>
  <si>
    <t>·  For characteristics with visual verification requirements that are rated against standard photographs, list the photo number of the closest comparison.  A statement of conformance is acceptable, record the reference number on the forms.</t>
  </si>
  <si>
    <t>·  If a design requirement requires verification testing, record the actual results on the form.  If a laboratory report or certificate of test is included in the FAIR,  the results may be recorded as an attribute (e.g., pass/fail) and the test reference number recorded on the forms.  The laboratory report or certificate of test shall show specific values for requirements and actual results.</t>
  </si>
  <si>
    <t>NOTE:  Coordinate Measurement Machine (CMM) data alone would not be acceptable for a positional tolerance; the results shall show the actual positional value.</t>
  </si>
  <si>
    <t xml:space="preserve">     -  The results are directly comparable to the design characteristic</t>
  </si>
  <si>
    <t xml:space="preserve">     -  The results in the attached reports are clearly traceable to the characteristic numbers.</t>
  </si>
  <si>
    <t xml:space="preserve">     -  The characteristic numbers are clearly linked in the attached report.</t>
  </si>
  <si>
    <t>·  When automated inspection tooling produces measurement results, those results may be referenced on Form 3, identified as pass/fail, and attached only when:</t>
  </si>
  <si>
    <t xml:space="preserve">·  When qualified tooling (e.g., radius gauges) is used as a go/no-go gauge (reference 9102, 4.7.3.b), record the results as an attribute (e.g., pass / fail).
</t>
  </si>
  <si>
    <t>·  For multiple characteristics list each characteristic as individual values or list once with the minimum and maximum or measured values attained.  If a characteristic is found to be nonconforming, then that characteristic shall be listed separately with the measured value noted.</t>
  </si>
  <si>
    <t>NOTE:  Results shall be recorded in the units specified on the drawing, DPD or specification, unless otherwise approved by the customer.</t>
  </si>
  <si>
    <r>
      <t>Results</t>
    </r>
    <r>
      <rPr>
        <sz val="11"/>
        <rFont val="GE Inspira"/>
        <family val="2"/>
      </rPr>
      <t xml:space="preserve">:  List measurement(s) obtained for the design characteristics.  </t>
    </r>
  </si>
  <si>
    <t>NOTE: The organization shall record the requirements in the units specified on the drawing, DPD, or specification, unless otherwise approved by the customer.</t>
  </si>
  <si>
    <r>
      <t>Requirement</t>
    </r>
    <r>
      <rPr>
        <sz val="11"/>
        <rFont val="GE Inspira"/>
        <family val="2"/>
      </rPr>
      <t>:  Specified requirement for the design characteristic (e.g., drawing or DPD dimensional characteristic with associated nominal dimension and tolerances, drawing notes, specification requirements).</t>
    </r>
  </si>
  <si>
    <r>
      <t>Characteristic Designator</t>
    </r>
    <r>
      <rPr>
        <sz val="11"/>
        <rFont val="GE Inspira"/>
      </rPr>
      <t xml:space="preserve">:  If applicable, record characteristic type [e.g., critical items (see 9100 clause 3.3), key characteristics (see 9100 clause 3.4), flight safety, defined by customer]. 
</t>
    </r>
    <r>
      <rPr>
        <i/>
        <sz val="11"/>
        <rFont val="GE Inspira"/>
      </rPr>
      <t>(All characteristics as considered to be "Minor" unless identified otherwise (e.g., Critical, Major, Key, or (FSC)Flight Safety Characteristic).  It is not necessary to record "Minor" or "N/A" for Minor Characteristics.</t>
    </r>
    <r>
      <rPr>
        <b/>
        <i/>
        <sz val="11"/>
        <rFont val="GE Inspira"/>
      </rPr>
      <t>)</t>
    </r>
  </si>
  <si>
    <r>
      <t>Reference Location</t>
    </r>
    <r>
      <rPr>
        <sz val="11"/>
        <rFont val="GE Inspira"/>
        <family val="2"/>
      </rPr>
      <t>:  Location of the design characteristic [e.g., drawing zone (page number and section), DPD model location, specification callout].</t>
    </r>
  </si>
  <si>
    <r>
      <t xml:space="preserve">NOTE:  A single design callout that applies to multiple characteristics may be recorded as one characteristic number.
</t>
    </r>
    <r>
      <rPr>
        <i/>
        <sz val="11"/>
        <rFont val="GE Inspira"/>
      </rPr>
      <t>(For a single design callout, such as a drawing note that contains multiple characteristics, it is best practice to assign each its own character ID number to remove any doubt of each characteristic being verified.)</t>
    </r>
  </si>
  <si>
    <r>
      <rPr>
        <b/>
        <sz val="11"/>
        <rFont val="GE Inspira"/>
        <family val="2"/>
      </rPr>
      <t>Char. No</t>
    </r>
    <r>
      <rPr>
        <sz val="11"/>
        <rFont val="GE Inspira"/>
        <family val="2"/>
      </rPr>
      <t>.:  Unique assigned number for each design characteristic.
(</t>
    </r>
    <r>
      <rPr>
        <i/>
        <sz val="11"/>
        <rFont val="GE Inspira"/>
        <family val="2"/>
      </rPr>
      <t>Each characteristic of the drawing shall be identified with a ballooned number.  This includes all drawing notes, flag notes, dimensions and any additional design characteristics (i.e.: surface roughness if specified, break all edges, etc.) More than one balloon may be used for a design callout.)</t>
    </r>
  </si>
  <si>
    <t>5.</t>
  </si>
  <si>
    <r>
      <rPr>
        <b/>
        <i/>
        <sz val="11"/>
        <rFont val="GE Inspira"/>
        <family val="2"/>
      </rPr>
      <t>FAIR Number</t>
    </r>
    <r>
      <rPr>
        <sz val="11"/>
        <rFont val="GE Inspira"/>
        <family val="2"/>
      </rPr>
      <t xml:space="preserve">:  Reference number that identifies the First Article Inspection Report (FAIR) repeated from Form 1. </t>
    </r>
    <r>
      <rPr>
        <i/>
        <sz val="11"/>
        <rFont val="GE Inspira"/>
        <family val="2"/>
      </rPr>
      <t>(Auto-populated with info from Form 1.)</t>
    </r>
  </si>
  <si>
    <r>
      <rPr>
        <b/>
        <i/>
        <sz val="11"/>
        <rFont val="GE Inspira"/>
        <family val="2"/>
      </rPr>
      <t>Serial Number</t>
    </r>
    <r>
      <rPr>
        <sz val="11"/>
        <rFont val="GE Inspira"/>
        <family val="2"/>
      </rPr>
      <t xml:space="preserve">:  Serial number of the FAI part, unique identifier assigned to a detail part, sub-assembly, or assembly by the organization or customer.
</t>
    </r>
    <r>
      <rPr>
        <i/>
        <sz val="11"/>
        <rFont val="GE Inspira"/>
        <family val="2"/>
      </rPr>
      <t>(The number documented in this box shall comply with the serial number format identified on the part drawing.  If needed, additional tracking numbers (e.g., barcode tracking number, etc.) can be added. Record "NA" if not applicable.</t>
    </r>
    <r>
      <rPr>
        <sz val="11"/>
        <rFont val="GE Inspira"/>
        <family val="2"/>
      </rPr>
      <t xml:space="preserve"> </t>
    </r>
    <r>
      <rPr>
        <i/>
        <sz val="11"/>
        <rFont val="GE Inspira"/>
        <family val="2"/>
      </rPr>
      <t>(Auto-populated with info from Form 1.)</t>
    </r>
  </si>
  <si>
    <t>3.</t>
  </si>
  <si>
    <r>
      <rPr>
        <b/>
        <sz val="11"/>
        <rFont val="GE Inspira"/>
        <family val="2"/>
      </rPr>
      <t>Part Name</t>
    </r>
    <r>
      <rPr>
        <sz val="11"/>
        <rFont val="GE Inspira"/>
        <family val="2"/>
      </rPr>
      <t xml:space="preserve">:  Name of the FAI part. </t>
    </r>
    <r>
      <rPr>
        <i/>
        <sz val="11"/>
        <rFont val="GE Inspira"/>
        <family val="2"/>
      </rPr>
      <t>(Auto-populated with info from Form 1.)</t>
    </r>
  </si>
  <si>
    <r>
      <rPr>
        <b/>
        <sz val="11"/>
        <rFont val="GE Inspira"/>
        <family val="2"/>
      </rPr>
      <t>Part Number</t>
    </r>
    <r>
      <rPr>
        <sz val="11"/>
        <rFont val="GE Inspira"/>
        <family val="2"/>
      </rPr>
      <t xml:space="preserve">: Number of the FAI part [e.g., customer part number contained on the purchasing documents, part number from the associated Bill of Materials (BOM); manufacturer part number for internal parts, when customer part number is not available]. </t>
    </r>
    <r>
      <rPr>
        <i/>
        <sz val="11"/>
        <rFont val="GE Inspira"/>
        <family val="2"/>
      </rPr>
      <t>(Auto-populated with info from Form 1.)</t>
    </r>
  </si>
  <si>
    <t>NOTE:  Data fields 1 thru 4 are repeated on all forms for convenience and traceability and needs to be the same for all pages.</t>
  </si>
  <si>
    <t>This form is used to record inspection results for the design characteristics and to document any applicable nonconformance.</t>
  </si>
  <si>
    <t>FORM 3 – CHARACTERISTIC ACCOUNTABILITY, VERIFICATION, AND COMPATIBILITY EVALUATION FORM INSTRUCTIONS</t>
  </si>
  <si>
    <r>
      <t>Date</t>
    </r>
    <r>
      <rPr>
        <sz val="11"/>
        <rFont val="GE Inspira"/>
        <family val="2"/>
      </rPr>
      <t>:  Date when field 14 was signed.</t>
    </r>
  </si>
  <si>
    <t>15.</t>
  </si>
  <si>
    <r>
      <t>Signature</t>
    </r>
    <r>
      <rPr>
        <sz val="11"/>
        <rFont val="GE Inspira"/>
        <family val="2"/>
      </rPr>
      <t xml:space="preserve">:  Printed name or unique identification, </t>
    </r>
    <r>
      <rPr>
        <u/>
        <sz val="11"/>
        <rFont val="GE Inspira"/>
        <family val="2"/>
      </rPr>
      <t>and signature*</t>
    </r>
    <r>
      <rPr>
        <sz val="11"/>
        <rFont val="GE Inspira"/>
        <family val="2"/>
      </rPr>
      <t xml:space="preserve"> of the person who prepared and approved this form.  Signature indicates that all applicable materials, special processes, and functional testing are accounted for, meet requirements, are properly documented, and all associated nonconformance are documented on Form 3, “Characteristic Accountability, Verification, and Compatibility Evaluation”.</t>
    </r>
  </si>
  <si>
    <t>Comments:  Provide support comments, as applicable.</t>
  </si>
  <si>
    <r>
      <t>Acceptance Report Number</t>
    </r>
    <r>
      <rPr>
        <sz val="11"/>
        <rFont val="GE Inspira"/>
        <family val="2"/>
      </rPr>
      <t xml:space="preserve">:  The functional test certification indicating that test requirements have been met.
</t>
    </r>
    <r>
      <rPr>
        <i/>
        <sz val="11"/>
        <rFont val="GE Inspira"/>
        <family val="2"/>
      </rPr>
      <t>(Example: FATP dated mm/dd/yyyy. Enter "NA" if not applicable.)</t>
    </r>
  </si>
  <si>
    <r>
      <t>Functional Test Procedure Number</t>
    </r>
    <r>
      <rPr>
        <sz val="11"/>
        <rFont val="GE Inspira"/>
        <family val="2"/>
      </rPr>
      <t xml:space="preserve">:  Functional Test Procedure number identified as a design characteristic.
</t>
    </r>
    <r>
      <rPr>
        <i/>
        <sz val="11"/>
        <rFont val="GE Inspira"/>
        <family val="2"/>
      </rPr>
      <t>(Example: PAXXXX Rev X. Enter "NA" if not applicable.)</t>
    </r>
  </si>
  <si>
    <r>
      <t>Certificate of Conformance Number</t>
    </r>
    <r>
      <rPr>
        <sz val="11"/>
        <rFont val="GE Inspira"/>
        <family val="2"/>
      </rPr>
      <t>:  The applicable certificate number (e.g., special process completion certification, raw material test report number, modified standard catalogue item compliance report number, traceability number).</t>
    </r>
  </si>
  <si>
    <r>
      <t>Customer Approval Verification</t>
    </r>
    <r>
      <rPr>
        <sz val="11"/>
        <rFont val="GE Inspira"/>
        <family val="2"/>
      </rPr>
      <t>:  Indicate if the special process(es) or material sources are approved by the customer.  Enter “yes” if approved; “no” if approval is required, but process source is not approved, or “NA” if customer approval is not required.</t>
    </r>
  </si>
  <si>
    <r>
      <t>Supplier</t>
    </r>
    <r>
      <rPr>
        <sz val="11"/>
        <rFont val="GE Inspira"/>
        <family val="2"/>
      </rPr>
      <t>:  Identify supplier name, address, and code performing special processes or supplying material.  Supplier name and address may be used, when supplier code is not available or not adequate for identification.</t>
    </r>
  </si>
  <si>
    <t>Code:  Any required code from the customer for material or process listing, as applicable.</t>
  </si>
  <si>
    <t xml:space="preserve">NOTE:  Non-modified standard catalogue items are listed on Form 1, “Part Number Accountability”. </t>
  </si>
  <si>
    <r>
      <rPr>
        <b/>
        <sz val="11"/>
        <rFont val="Symbol"/>
        <family val="1"/>
        <charset val="2"/>
      </rPr>
      <t>·</t>
    </r>
    <r>
      <rPr>
        <b/>
        <sz val="11"/>
        <rFont val="GE Inspira"/>
        <family val="2"/>
      </rPr>
      <t xml:space="preserve">  </t>
    </r>
    <r>
      <rPr>
        <sz val="11"/>
        <rFont val="GE Inspira"/>
        <family val="2"/>
      </rPr>
      <t>If standard catalogue items, (e.g., fasteners) or COTS are modified, then list that standard hardware or COTS item.</t>
    </r>
  </si>
  <si>
    <r>
      <rPr>
        <b/>
        <sz val="11"/>
        <rFont val="Symbol"/>
        <family val="1"/>
        <charset val="2"/>
      </rPr>
      <t>·</t>
    </r>
    <r>
      <rPr>
        <sz val="11"/>
        <rFont val="GE Inspira"/>
        <family val="2"/>
      </rPr>
      <t xml:space="preserve">  Special process specifications, including class, if applicable, and permitted substitutions.</t>
    </r>
  </si>
  <si>
    <r>
      <rPr>
        <b/>
        <sz val="11"/>
        <rFont val="Symbol"/>
        <family val="1"/>
        <charset val="2"/>
      </rPr>
      <t>·</t>
    </r>
    <r>
      <rPr>
        <b/>
        <sz val="11"/>
        <rFont val="GE Inspira"/>
        <family val="2"/>
      </rPr>
      <t xml:space="preserve">  </t>
    </r>
    <r>
      <rPr>
        <sz val="11"/>
        <rFont val="GE Inspira"/>
        <family val="2"/>
      </rPr>
      <t xml:space="preserve">Material specifications and material form (e.g., sheet, bar) for all materials incorporated into the FAI part (e.g., weld, or braze filler).  </t>
    </r>
  </si>
  <si>
    <r>
      <t>Specification Number</t>
    </r>
    <r>
      <rPr>
        <sz val="11"/>
        <rFont val="GE Inspira"/>
        <family val="2"/>
      </rPr>
      <t xml:space="preserve">: </t>
    </r>
    <r>
      <rPr>
        <sz val="11"/>
        <color rgb="FFFF0000"/>
        <rFont val="GE Inspira"/>
        <family val="2"/>
      </rPr>
      <t xml:space="preserve"> </t>
    </r>
    <r>
      <rPr>
        <sz val="11"/>
        <rFont val="GE Inspira"/>
        <family val="2"/>
      </rPr>
      <t>Provide the following information:</t>
    </r>
  </si>
  <si>
    <r>
      <rPr>
        <b/>
        <sz val="11"/>
        <rFont val="GE Inspira"/>
        <family val="2"/>
      </rPr>
      <t>Material or Process Name</t>
    </r>
    <r>
      <rPr>
        <sz val="11"/>
        <rFont val="GE Inspira"/>
        <family val="2"/>
      </rPr>
      <t>:  Name of applicable materials or special processes.
(</t>
    </r>
    <r>
      <rPr>
        <i/>
        <sz val="11"/>
        <rFont val="GE Inspira"/>
        <family val="2"/>
      </rPr>
      <t xml:space="preserve">If none- enter "NA". If this block is NA, then blocks 6-10 can be left blank- no need to enter NA. </t>
    </r>
  </si>
  <si>
    <r>
      <rPr>
        <b/>
        <i/>
        <sz val="11"/>
        <rFont val="GE Inspira"/>
        <family val="2"/>
      </rPr>
      <t>FAIR Number</t>
    </r>
    <r>
      <rPr>
        <sz val="11"/>
        <rFont val="GE Inspira"/>
        <family val="2"/>
      </rPr>
      <t>:  Reference number that identifies the First Article Inspection Report (FAIR). (A</t>
    </r>
    <r>
      <rPr>
        <i/>
        <sz val="11"/>
        <rFont val="GE Inspira"/>
        <family val="2"/>
      </rPr>
      <t>uto-populated with info from Form 1.)</t>
    </r>
  </si>
  <si>
    <r>
      <rPr>
        <b/>
        <sz val="11"/>
        <rFont val="GE Inspira"/>
        <family val="2"/>
      </rPr>
      <t>Serial Number</t>
    </r>
    <r>
      <rPr>
        <sz val="11"/>
        <rFont val="GE Inspira"/>
        <family val="2"/>
      </rPr>
      <t xml:space="preserve">:  Serial number of the FAI part, unique identifier assigned to a detail part, sub-assembly, or assembly by the organization or customer.
</t>
    </r>
    <r>
      <rPr>
        <i/>
        <sz val="11"/>
        <rFont val="GE Inspira"/>
        <family val="2"/>
      </rPr>
      <t>(The number documented in this box shall comply with the serial number format identified on the part drawing.  If needed, additional tracking numbers (e.g., barcode tracking number, etc.) can be added. Record "NA" if not applicable.) Auto-populated with info from Form 1.)</t>
    </r>
  </si>
  <si>
    <r>
      <rPr>
        <b/>
        <sz val="11"/>
        <rFont val="GE Inspira"/>
        <family val="2"/>
      </rPr>
      <t>Part Name</t>
    </r>
    <r>
      <rPr>
        <sz val="11"/>
        <rFont val="GE Inspira"/>
        <family val="2"/>
      </rPr>
      <t>:  Name of the FAI part. (</t>
    </r>
    <r>
      <rPr>
        <i/>
        <sz val="11"/>
        <rFont val="GE Inspira"/>
        <family val="2"/>
      </rPr>
      <t>Auto-populated with info from Form 1.)</t>
    </r>
  </si>
  <si>
    <r>
      <rPr>
        <b/>
        <sz val="11"/>
        <rFont val="GE Inspira"/>
        <family val="2"/>
      </rPr>
      <t>Part Number</t>
    </r>
    <r>
      <rPr>
        <sz val="11"/>
        <rFont val="GE Inspira"/>
        <family val="2"/>
      </rPr>
      <t>:  Number of the FAI part [e.g., customer part number contained on the purchasing documents, part number from the associated Bill of Materials (BOM); manufacturer part number for internal parts, when customer part number is not available].
(</t>
    </r>
    <r>
      <rPr>
        <i/>
        <sz val="11"/>
        <rFont val="GE Inspira"/>
        <family val="2"/>
      </rPr>
      <t>Auto-populated with info from Form 1.)</t>
    </r>
  </si>
  <si>
    <t>This form is used if any material, special processes, or functional testing is defined as a design characteristic.</t>
  </si>
  <si>
    <t>FORM 2 – PRODUCT ACCOUNTABILITY – MATERIALS, SPECIAL PROCESSES, AND FUNCTIONAL TESTING FORM INSTRUCTIONS.</t>
  </si>
  <si>
    <t>Date:  When field 23 was signed.</t>
  </si>
  <si>
    <t>24.</t>
  </si>
  <si>
    <r>
      <t>Customer Approval:  Used by customer to record approval, if required. 
(</t>
    </r>
    <r>
      <rPr>
        <i/>
        <sz val="11"/>
        <rFont val="GE Inspira"/>
        <family val="2"/>
      </rPr>
      <t>In some cases, customers refuse to sign indicating Approval . Alternatively, request customer to sign as "Reviewed". If customer still refuses to sign, but did review, it is recommended to print the name of customer representative and add a statement indicating the FAI was presented and reviewed by customer - then sign and date.)</t>
    </r>
  </si>
  <si>
    <t>23.</t>
  </si>
  <si>
    <t>Date:  Date when field 21 was signed.</t>
  </si>
  <si>
    <t>22.</t>
  </si>
  <si>
    <t>* NOTE:  Electronic identification and signature are both acceptable</t>
  </si>
  <si>
    <r>
      <t xml:space="preserve">Reviewed by:  Printed name or unique identification, </t>
    </r>
    <r>
      <rPr>
        <u/>
        <sz val="11"/>
        <rFont val="GE Inspira"/>
      </rPr>
      <t>and signature</t>
    </r>
    <r>
      <rPr>
        <sz val="11"/>
        <rFont val="GE Inspira"/>
      </rPr>
      <t xml:space="preserve">* of the person from the organization who reviewed the FAIR.
</t>
    </r>
    <r>
      <rPr>
        <i/>
        <sz val="11"/>
        <rFont val="GE Inspira"/>
      </rPr>
      <t>(A formal FAI review is not required, but is encouraged if past product history justifies it.  If a review is performed, the signature in block 21 indicates the FAIR appears complete. It does not indicate all the details have been reviewed and approved, which is  the responsibility of person shown in block 19.)</t>
    </r>
  </si>
  <si>
    <t>21.</t>
  </si>
  <si>
    <r>
      <t>Date</t>
    </r>
    <r>
      <rPr>
        <sz val="11"/>
        <rFont val="GE Inspira"/>
        <family val="2"/>
      </rPr>
      <t>:  Date when field 19 was signed.</t>
    </r>
  </si>
  <si>
    <t>20.</t>
  </si>
  <si>
    <t>Check “FAI Complete” if all characteristics are conforming.  Check “FAI Not Complete” if nonconforming characteristics are documented in accordance with the "Nonconformance Handling" section of AS9102.</t>
  </si>
  <si>
    <r>
      <t>Signature</t>
    </r>
    <r>
      <rPr>
        <sz val="11"/>
        <rFont val="GE Inspira"/>
        <family val="2"/>
      </rPr>
      <t xml:space="preserve">:  Printed name or unique identification, </t>
    </r>
    <r>
      <rPr>
        <u/>
        <sz val="11"/>
        <rFont val="GE Inspira"/>
        <family val="2"/>
      </rPr>
      <t>and signature</t>
    </r>
    <r>
      <rPr>
        <sz val="11"/>
        <rFont val="GE Inspira"/>
        <family val="2"/>
      </rPr>
      <t>* of the person approving the FAIR.  This signature certifies the "Evaluation Activities" in AS9102</t>
    </r>
    <r>
      <rPr>
        <sz val="11"/>
        <color rgb="FFFF0000"/>
        <rFont val="GE Inspira"/>
        <family val="2"/>
      </rPr>
      <t xml:space="preserve"> </t>
    </r>
    <r>
      <rPr>
        <sz val="11"/>
        <rFont val="GE Inspira"/>
        <family val="2"/>
      </rPr>
      <t xml:space="preserve">are complete and the FAIR is approved. </t>
    </r>
  </si>
  <si>
    <t>19.</t>
  </si>
  <si>
    <r>
      <rPr>
        <b/>
        <sz val="11"/>
        <rFont val="GE Inspira"/>
      </rPr>
      <t>FAIR Number:</t>
    </r>
    <r>
      <rPr>
        <sz val="11"/>
        <rFont val="GE Inspira"/>
      </rPr>
      <t xml:space="preserve">  Report number for the detail parts and associated assemblies.
</t>
    </r>
    <r>
      <rPr>
        <i/>
        <sz val="11"/>
        <rFont val="GE Inspira"/>
      </rPr>
      <t>(Enter "NA" if a FAIR# does not apply, i.e., catalogue items, COTS parts. For supplier FAIs, it is permissible to use the Receiving Inspection receiver number where the supplier's FAIR is located.)</t>
    </r>
    <r>
      <rPr>
        <sz val="11"/>
        <rFont val="GE Inspira"/>
      </rPr>
      <t xml:space="preserve"> </t>
    </r>
  </si>
  <si>
    <t>18.</t>
  </si>
  <si>
    <r>
      <t>Part Serial Number</t>
    </r>
    <r>
      <rPr>
        <sz val="11"/>
        <rFont val="GE Inspira"/>
        <family val="2"/>
      </rPr>
      <t xml:space="preserve">:  Serial number of the part that is installed in the assembly.
</t>
    </r>
    <r>
      <rPr>
        <i/>
        <sz val="11"/>
        <rFont val="GE Inspira"/>
        <family val="2"/>
      </rPr>
      <t>(Enter "NA" if not applicable.)</t>
    </r>
  </si>
  <si>
    <t>17.</t>
  </si>
  <si>
    <r>
      <t>Part Name</t>
    </r>
    <r>
      <rPr>
        <sz val="11"/>
        <rFont val="GE Inspira"/>
        <family val="2"/>
      </rPr>
      <t>:  Name of the part installed in the assembly.</t>
    </r>
  </si>
  <si>
    <t>16.</t>
  </si>
  <si>
    <r>
      <t>Part Number</t>
    </r>
    <r>
      <rPr>
        <sz val="11"/>
        <rFont val="GE Inspira"/>
        <family val="2"/>
      </rPr>
      <t xml:space="preserve">:  Part number included in the assembly and items from the BOM included in the drawing, DPD, or next level assembly.  Typically, these are the part number, standard catalogue items, or sub-assembly numbers required to complete the product noted in field 1.
</t>
    </r>
    <r>
      <rPr>
        <i/>
        <sz val="11"/>
        <rFont val="GE Inspira"/>
        <family val="2"/>
      </rPr>
      <t>(Some customers allow a reference to an attached parts list in lieu of listing each part. If so, be aware that data normally recorded in columns 16, 17, &amp; 18 will also need to be shown on the attached list.)</t>
    </r>
  </si>
  <si>
    <r>
      <rPr>
        <u/>
        <sz val="11"/>
        <rFont val="GE Inspira"/>
        <family val="2"/>
      </rPr>
      <t>Data Fields 15, 16, 17, and 18</t>
    </r>
    <r>
      <rPr>
        <sz val="11"/>
        <rFont val="GE Inspira"/>
        <family val="2"/>
      </rPr>
      <t>:  This section is required only if the part number identified in field 1 is an assembly requiring lower level parts (i.e., detail parts) to be installed.</t>
    </r>
  </si>
  <si>
    <r>
      <t>Baseline Part Number</t>
    </r>
    <r>
      <rPr>
        <sz val="11"/>
        <rFont val="GE Inspira"/>
        <family val="2"/>
      </rPr>
      <t>:  For a partial FAI, provide the previous FAI part number or approved configuration (including revision level) to which this partial FAI is performed.  State the reason for the current FAI (e.g., changes in design, process, or manufacturing location).</t>
    </r>
  </si>
  <si>
    <r>
      <t xml:space="preserve">For a partial FAI, provide the previous part number, including revision level to which this partial FAI is performed and the reason for the current FAI (e.g., changes in design, process, or manufacturing location).  For partial FAIs based on similar parts, provide the approved configuration FAI part number, including the revision level.
</t>
    </r>
    <r>
      <rPr>
        <i/>
        <sz val="11"/>
        <rFont val="GE Inspira"/>
        <family val="2"/>
      </rPr>
      <t>(If Partial, complete the "Baseline Part Number" and "Reason for Partial FAI " fields.)</t>
    </r>
  </si>
  <si>
    <r>
      <rPr>
        <b/>
        <sz val="11"/>
        <rFont val="GE Inspira"/>
        <family val="2"/>
      </rPr>
      <t xml:space="preserve">Full FAI / Partial FAI:  </t>
    </r>
    <r>
      <rPr>
        <sz val="11"/>
        <rFont val="GE Inspira"/>
        <family val="2"/>
      </rPr>
      <t>Check as appropriate.</t>
    </r>
  </si>
  <si>
    <r>
      <rPr>
        <b/>
        <sz val="11"/>
        <rFont val="GE Inspira"/>
        <family val="2"/>
      </rPr>
      <t xml:space="preserve">Detail Part / Assembly FAI:  </t>
    </r>
    <r>
      <rPr>
        <sz val="11"/>
        <rFont val="GE Inspira"/>
        <family val="2"/>
      </rPr>
      <t>Check, as appropriate.</t>
    </r>
  </si>
  <si>
    <t>P.O. Number:  Customer purchase order number, if applicable.</t>
  </si>
  <si>
    <r>
      <t xml:space="preserve">Supplier Code:  A unique number given by customer to the organization, sometimes referred to as the Vendor Code, Vendor Identification Number, or Supplier Number.
</t>
    </r>
    <r>
      <rPr>
        <i/>
        <sz val="11"/>
        <rFont val="GE Inspira"/>
        <family val="2"/>
      </rPr>
      <t>(Typically not GE Cage Code, but Vendor Code the customer assigns to GE.)</t>
    </r>
  </si>
  <si>
    <r>
      <t xml:space="preserve"> Organization Name</t>
    </r>
    <r>
      <rPr>
        <sz val="11"/>
        <rFont val="GE Inspira"/>
        <family val="2"/>
      </rPr>
      <t>:  Name of the organization performing the FAI.</t>
    </r>
  </si>
  <si>
    <r>
      <rPr>
        <b/>
        <sz val="11"/>
        <rFont val="GE Inspira"/>
        <family val="2"/>
      </rPr>
      <t>Manufacturing Process References</t>
    </r>
    <r>
      <rPr>
        <sz val="11"/>
        <rFont val="GE Inspira"/>
        <family val="2"/>
      </rPr>
      <t xml:space="preserve">:  Reference number that provides traceability to the manufacturing record of the FAI part (e.g., router number, manufacturing plan number).  Additional information such as lot number, batch number, date code, or line number may be included, as needed, to provide traceability to the specific manufacturing lot.
</t>
    </r>
    <r>
      <rPr>
        <i/>
        <sz val="11"/>
        <rFont val="GE Inspira"/>
        <family val="2"/>
      </rPr>
      <t>(Work order # and Work Instructions if applicable.)</t>
    </r>
  </si>
  <si>
    <r>
      <rPr>
        <b/>
        <i/>
        <sz val="11"/>
        <rFont val="GE Inspira"/>
        <family val="2"/>
      </rPr>
      <t>Additional Changes</t>
    </r>
    <r>
      <rPr>
        <sz val="11"/>
        <rFont val="GE Inspira"/>
        <family val="2"/>
      </rPr>
      <t>:  Provide reference numbers of any changes that are incorporated in the product, but not reflected in referenced drawing/part revision level (e.g., change in design, engineering changes, manufacturing changes, deviation or exclusion from certain drawing or DPD requirements).</t>
    </r>
    <r>
      <rPr>
        <i/>
        <sz val="11"/>
        <rFont val="GE Inspira"/>
        <family val="2"/>
      </rPr>
      <t xml:space="preserve"> (If none, enter "NA")</t>
    </r>
  </si>
  <si>
    <r>
      <rPr>
        <b/>
        <i/>
        <sz val="11"/>
        <rFont val="GE Inspira"/>
        <family val="2"/>
      </rPr>
      <t>Drawing Revision Level</t>
    </r>
    <r>
      <rPr>
        <sz val="11"/>
        <rFont val="GE Inspira"/>
        <family val="2"/>
      </rPr>
      <t>:  The revision of the drawing or DPD data set associated with the FAI part.  If the drawing has not been revised, indicate as such (e.g., N/C, No Change).</t>
    </r>
  </si>
  <si>
    <r>
      <rPr>
        <b/>
        <i/>
        <sz val="11"/>
        <rFont val="GE Inspira"/>
        <family val="2"/>
      </rPr>
      <t xml:space="preserve"> Drawing Number</t>
    </r>
    <r>
      <rPr>
        <sz val="11"/>
        <rFont val="GE Inspira"/>
        <family val="2"/>
      </rPr>
      <t>:  Drawing number or DPD data set associated with the FAI part; drawing may be from customer, internal system, or design definition.</t>
    </r>
  </si>
  <si>
    <t>NOTE:  The latest drawing or DPD revision (see field 7) does not always affect all parts contained on a drawing or DPD.</t>
  </si>
  <si>
    <r>
      <rPr>
        <b/>
        <i/>
        <sz val="11"/>
        <rFont val="GE Inspira"/>
        <family val="2"/>
      </rPr>
      <t>Part Revision Level</t>
    </r>
    <r>
      <rPr>
        <sz val="11"/>
        <rFont val="GE Inspira"/>
        <family val="2"/>
      </rPr>
      <t xml:space="preserve">:  Latest revision that affects the FAI part being inspected.  If the part has not been revised, indicate as such (e.g., N/C, No Change).
</t>
    </r>
    <r>
      <rPr>
        <i/>
        <sz val="11"/>
        <rFont val="GE Inspira"/>
        <family val="2"/>
      </rPr>
      <t>(Normally the revision as shown on the Parts List for item. If there is no parts list, enter "NA".)</t>
    </r>
  </si>
  <si>
    <t>(Note: If the customer part number is on the PO, use the customer part number and their revision (if applicable) as the FAIR Number and Electronic File Name with similar format as describe above. Show the correlation to the GE part number by listing the GE Part Number in column 15 and it's FAIR Number in column 18.)</t>
  </si>
  <si>
    <r>
      <rPr>
        <b/>
        <i/>
        <sz val="11"/>
        <rFont val="GE Inspira"/>
        <family val="2"/>
      </rPr>
      <t>FAIR Number</t>
    </r>
    <r>
      <rPr>
        <sz val="11"/>
        <rFont val="GE Inspira"/>
        <family val="2"/>
      </rPr>
      <t xml:space="preserve">:  Reference number that identifies the First Article Inspection Report (FAIR)
</t>
    </r>
    <r>
      <rPr>
        <i/>
        <sz val="11"/>
        <rFont val="GE Inspira"/>
        <family val="2"/>
      </rPr>
      <t xml:space="preserve">(Format the FAIR number using BASE Part Number, Dash Number, Revision (if applicable) and iteration if more than one. 
For example, 123456-001 Rev -. If another FAI of same part and revision is necessary, format as 123456-001 Rev -(1) where (1) is the first FAI after original.)  
Note: when saving the file </t>
    </r>
    <r>
      <rPr>
        <b/>
        <i/>
        <sz val="11"/>
        <rFont val="GE Inspira"/>
        <family val="2"/>
      </rPr>
      <t>electronically</t>
    </r>
    <r>
      <rPr>
        <i/>
        <sz val="11"/>
        <rFont val="GE Inspira"/>
        <family val="2"/>
      </rPr>
      <t>, add "FAI" to the end of the FAIR Number to create the file name. This will help identify it as a FAIR file in PDM/TipQA.
For example, 123456-001 Rev A FAI or 123456-001 Rev A(1) FAI.</t>
    </r>
  </si>
  <si>
    <r>
      <rPr>
        <b/>
        <i/>
        <sz val="11"/>
        <rFont val="GE Inspira"/>
        <family val="2"/>
      </rPr>
      <t>Serial Number</t>
    </r>
    <r>
      <rPr>
        <sz val="11"/>
        <rFont val="GE Inspira"/>
        <family val="2"/>
      </rPr>
      <t xml:space="preserve">:  Serial number of the FAI part, unique identifier assigned to a detail part, sub-assembly, or assembly by the organization or customer.
</t>
    </r>
    <r>
      <rPr>
        <i/>
        <sz val="11"/>
        <rFont val="GE Inspira"/>
        <family val="2"/>
      </rPr>
      <t>(The number documented in this box shall comply with the serial number format identified on the part drawing.  If needed, additional tracking numbers (e.g., barcode tracking number, etc.) can be added. Record "NA" if not applicable.)</t>
    </r>
  </si>
  <si>
    <r>
      <rPr>
        <b/>
        <sz val="11"/>
        <rFont val="GE Inspira"/>
        <family val="2"/>
      </rPr>
      <t>Part Name</t>
    </r>
    <r>
      <rPr>
        <sz val="11"/>
        <rFont val="GE Inspira"/>
        <family val="2"/>
      </rPr>
      <t>:  Name of the FAI part.</t>
    </r>
  </si>
  <si>
    <t>(Note: If customer part number is on PO, an FAI is required to be performed and stored to their part number (see Block 4 instructions for FAIR naming conventions.) Show the correlation to the GE part number by listing the GE Part Number in column 15 and it's FAIR Number in column 18.)</t>
  </si>
  <si>
    <r>
      <rPr>
        <b/>
        <sz val="11"/>
        <rFont val="GE Inspira"/>
        <family val="2"/>
      </rPr>
      <t>Part Number</t>
    </r>
    <r>
      <rPr>
        <sz val="11"/>
        <rFont val="GE Inspira"/>
        <family val="2"/>
      </rPr>
      <t>:  Number of the FAI part [e.g., customer part number contained on the purchasing documents, part number from the associated Bill of Materials (BOM); manufacturer part number for internal parts, when customer part number is not available].</t>
    </r>
  </si>
  <si>
    <r>
      <t xml:space="preserve">NOTE:  Data fields </t>
    </r>
    <r>
      <rPr>
        <i/>
        <sz val="11"/>
        <rFont val="GE Inspira"/>
        <family val="2"/>
      </rPr>
      <t xml:space="preserve">(Blocks) </t>
    </r>
    <r>
      <rPr>
        <sz val="11"/>
        <rFont val="GE Inspira"/>
        <family val="2"/>
      </rPr>
      <t>1 thru 4 are repeated on all forms for convenience and traceability and needs to be the same for all pages.</t>
    </r>
  </si>
  <si>
    <t>Blocks</t>
  </si>
  <si>
    <t>This form is used to identify the product that is having the First Article Inspection (FAI) conducted on (e.g., detail part, sub-assembly, assembly); referred to as “FAI part”.</t>
  </si>
  <si>
    <t>FORM 1 – PART NUMBER ACCOUNTABILITY FORM INSTRUCTIONS</t>
  </si>
  <si>
    <r>
      <t xml:space="preserve">The completed FAIR package is to be properly named </t>
    </r>
    <r>
      <rPr>
        <b/>
        <sz val="11"/>
        <rFont val="GE Inspira"/>
      </rPr>
      <t>(see instructions at Form 1, Block 4 for naming conventions)</t>
    </r>
    <r>
      <rPr>
        <sz val="11"/>
        <rFont val="GE Inspira"/>
        <family val="2"/>
      </rPr>
      <t xml:space="preserve"> and stored in Windchill PDM or in TipQA (see the embedded files at end of these instructions for help on saving files to Windchill or TipQA.) </t>
    </r>
    <r>
      <rPr>
        <b/>
        <sz val="11"/>
        <rFont val="GE Inspira"/>
      </rPr>
      <t xml:space="preserve">
</t>
    </r>
    <r>
      <rPr>
        <sz val="11"/>
        <rFont val="GE Inspira"/>
        <family val="2"/>
      </rPr>
      <t xml:space="preserve">
For reference, FAIRs stored in Windchill PDM are located in the Quality folder at: Libraries &gt; Quality, Smiths Aerospace &gt;Folder FAIs
FAIRs stored in TipQA follow: Serialized Test &amp; Inspection&gt; Administration&gt; General&gt; Traceable Element Transactions&gt; Enter Part Number and Operation Code "CFAI"
</t>
    </r>
  </si>
  <si>
    <t>The Sheet numbers are for that form only. Each form will be Sheet 1 of 1 unless there are more than one sheet of that form. For example, if there are two pages of Form 1, these would be identified as Sheet 1 of 2 and 2 of 2. The Sheet numbers are incremented automatically, however, on the Windows Print screen, select "Print Active Sheets", NOT the "Print Entire Workbook" option in order to show the correct number of sheets for each Form.</t>
  </si>
  <si>
    <r>
      <t>Comments attached to fields in the forms shown in normal font are per AS9102 Rev B . Comments in addition to the standard are shown in parenthesis and italic font</t>
    </r>
    <r>
      <rPr>
        <i/>
        <sz val="11"/>
        <rFont val="GE Inspira"/>
        <family val="2"/>
      </rPr>
      <t xml:space="preserve"> (italics).</t>
    </r>
  </si>
  <si>
    <t xml:space="preserve">Use “NA” or "N/A" rather than leaving a "Required" or "Conditionally Required" block blank. It is not necessary to fill every cell with NA if subsequent cells are dependent on a preceding cell . For example, Form 2- if there are no special processes, only the first cell (block 5) would be NA. It is not necessary to fill in block 6-10 with "NA". </t>
  </si>
  <si>
    <t>Optional: This field is provided for convenience.  It is shown in standard font.</t>
  </si>
  <si>
    <t>White</t>
  </si>
  <si>
    <r>
      <t xml:space="preserve">Conditionally Required: </t>
    </r>
    <r>
      <rPr>
        <sz val="11"/>
        <rFont val="GE Inspira"/>
        <family val="2"/>
      </rPr>
      <t xml:space="preserve"> This field shall be completed when applicable to the product (e.g., serial number shall be entered when there is a serial number) or when required by the customer. It is shown in </t>
    </r>
    <r>
      <rPr>
        <b/>
        <i/>
        <sz val="11"/>
        <rFont val="GE Inspira"/>
        <family val="2"/>
      </rPr>
      <t>bold italic</t>
    </r>
    <r>
      <rPr>
        <sz val="11"/>
        <rFont val="GE Inspira"/>
        <family val="2"/>
      </rPr>
      <t xml:space="preserve"> font.</t>
    </r>
  </si>
  <si>
    <t>Blue</t>
  </si>
  <si>
    <r>
      <t>Required:</t>
    </r>
    <r>
      <rPr>
        <sz val="11"/>
        <rFont val="GE Inspira"/>
        <family val="2"/>
      </rPr>
      <t xml:space="preserve"> This is mandatory information.  This field is shown in </t>
    </r>
    <r>
      <rPr>
        <b/>
        <sz val="11"/>
        <rFont val="GE Inspira"/>
        <family val="2"/>
      </rPr>
      <t>Bold</t>
    </r>
    <r>
      <rPr>
        <sz val="11"/>
        <rFont val="GE Inspira"/>
        <family val="2"/>
      </rPr>
      <t xml:space="preserve"> font.</t>
    </r>
  </si>
  <si>
    <t>Yellow</t>
  </si>
  <si>
    <r>
      <t xml:space="preserve">Each </t>
    </r>
    <r>
      <rPr>
        <u/>
        <sz val="11"/>
        <rFont val="GE Inspira"/>
        <family val="2"/>
      </rPr>
      <t>sheet</t>
    </r>
    <r>
      <rPr>
        <sz val="11"/>
        <rFont val="GE Inspira"/>
        <family val="2"/>
      </rPr>
      <t xml:space="preserve"> is protected. To unprotect a sheet- password is "</t>
    </r>
    <r>
      <rPr>
        <sz val="11"/>
        <color rgb="FF0070C0"/>
        <rFont val="GE Inspira"/>
        <family val="2"/>
      </rPr>
      <t>unprotect</t>
    </r>
    <r>
      <rPr>
        <sz val="11"/>
        <rFont val="GE Inspira"/>
        <family val="2"/>
      </rPr>
      <t xml:space="preserve">".  </t>
    </r>
    <r>
      <rPr>
        <b/>
        <sz val="11"/>
        <color rgb="FFFF0000"/>
        <rFont val="GE Inspira"/>
        <family val="2"/>
      </rPr>
      <t xml:space="preserve">Warning, this will unprotect the links between forms (PN, Name, SN, FAIR#, etc.), so be careful not to type over cell header descriptions. </t>
    </r>
    <r>
      <rPr>
        <sz val="11"/>
        <rFont val="GE Inspira"/>
        <family val="2"/>
      </rPr>
      <t>When finished, use same password of "unprotect" to protect the sheet. Protect and Unprotect are under the "Review" tab of ribbon.</t>
    </r>
  </si>
  <si>
    <t>When first starting to use this file, save it with a new file name using the "FAIR Number". See Block 4 for file naming conventions.</t>
  </si>
  <si>
    <t>Please read before starting!</t>
  </si>
  <si>
    <t>FORM  INSTRUCTIONS</t>
  </si>
  <si>
    <t>(1) Ballooned GE Drawing &amp; Referenced Specifications</t>
  </si>
  <si>
    <t>(2) GE Purchase Order</t>
  </si>
  <si>
    <t>(3) For Assemblies: GE Approved Form-1 of Detailed Components &amp; Detail Assembly CofC</t>
  </si>
  <si>
    <t>(4) Material &amp; Process Certs with Traceability to the Raw Material Producer/Processor</t>
  </si>
  <si>
    <t>(5) Completed Manufacturing Router(s)/Inspection/Process Sheets</t>
  </si>
  <si>
    <t>(6) Test Procedures &amp; Results</t>
  </si>
  <si>
    <t>(7) GE Approved Waivers/Deviations</t>
  </si>
  <si>
    <t>(8) GE Approved Source Problem Reports</t>
  </si>
  <si>
    <t>PPAP Submission Level:</t>
  </si>
  <si>
    <t>SL-3</t>
  </si>
  <si>
    <t>Example: A1B2C3101_555999-001_rev-_20220430.xlsx</t>
  </si>
  <si>
    <t>Step 3 - Your APQP Change Type Category</t>
  </si>
  <si>
    <t>Additional Notes</t>
  </si>
  <si>
    <t>How would you describe the change?</t>
  </si>
  <si>
    <t>Response Guidance</t>
  </si>
  <si>
    <t>Responses</t>
  </si>
  <si>
    <t>Step 2 - APQP Decision Wizard Questions</t>
  </si>
  <si>
    <t>Customer:</t>
  </si>
  <si>
    <t>Step 1 - Program/Project Details</t>
  </si>
  <si>
    <t>APQP Change Type Decision Wizard</t>
  </si>
  <si>
    <t>PPAP Deliverable *</t>
  </si>
  <si>
    <t>Updated Design Risk Analysis, PFMEA, and Controls Plans</t>
  </si>
  <si>
    <t>5.03.1</t>
  </si>
  <si>
    <t>Lessons Learned</t>
  </si>
  <si>
    <t>Project closure recommendations</t>
  </si>
  <si>
    <t>5.02.2</t>
  </si>
  <si>
    <t>OTD and Capacity Improvement Plan</t>
  </si>
  <si>
    <t>5.02.1</t>
  </si>
  <si>
    <t>Continuous Improvement Actions</t>
  </si>
  <si>
    <t>MRO KPIs and plan(s) to reach the established targets</t>
  </si>
  <si>
    <t>5.01.4</t>
  </si>
  <si>
    <t>On-time Delivery (OTD) and Capacity KPIs</t>
  </si>
  <si>
    <t>5.01.3</t>
  </si>
  <si>
    <t>Evidence that project targets have been met</t>
  </si>
  <si>
    <t>5.01.2</t>
  </si>
  <si>
    <t>Key Performance Indicators (KPIs) reflecting product quality and reliability</t>
  </si>
  <si>
    <t>5.01.1</t>
  </si>
  <si>
    <t>Quality Indices [e.g., CpK, Parts Per Million (PPM), rejection rates]</t>
  </si>
  <si>
    <t>5 - On-Going Production, Use, and Post-delivery Service</t>
  </si>
  <si>
    <r>
      <t xml:space="preserve">Customer Specific Requirements </t>
    </r>
    <r>
      <rPr>
        <sz val="14"/>
        <color rgb="FFFF0000"/>
        <rFont val="Calibri"/>
        <family val="2"/>
        <scheme val="minor"/>
      </rPr>
      <t>*</t>
    </r>
  </si>
  <si>
    <r>
      <t xml:space="preserve">PPAP File and Approval Form </t>
    </r>
    <r>
      <rPr>
        <sz val="14"/>
        <color rgb="FFFF0000"/>
        <rFont val="Calibri"/>
        <family val="2"/>
        <scheme val="minor"/>
      </rPr>
      <t>*</t>
    </r>
  </si>
  <si>
    <r>
      <t>First Article Inspection Report (FAIR)</t>
    </r>
    <r>
      <rPr>
        <sz val="16"/>
        <color rgb="FFFF0000"/>
        <rFont val="Calibri"/>
        <family val="2"/>
        <scheme val="minor"/>
      </rPr>
      <t xml:space="preserve"> </t>
    </r>
    <r>
      <rPr>
        <sz val="14"/>
        <color rgb="FFFF0000"/>
        <rFont val="Calibri"/>
        <family val="2"/>
        <scheme val="minor"/>
      </rPr>
      <t>*</t>
    </r>
  </si>
  <si>
    <t>Product Validation Results</t>
  </si>
  <si>
    <t>Capacity Verification</t>
  </si>
  <si>
    <r>
      <t xml:space="preserve">Control Plan </t>
    </r>
    <r>
      <rPr>
        <sz val="16"/>
        <color rgb="FFFF0000"/>
        <rFont val="Calibri"/>
        <family val="2"/>
        <scheme val="minor"/>
      </rPr>
      <t>*</t>
    </r>
  </si>
  <si>
    <r>
      <t>Initial Process Capability Studies</t>
    </r>
    <r>
      <rPr>
        <sz val="16"/>
        <color theme="1"/>
        <rFont val="Calibri"/>
        <family val="2"/>
        <scheme val="minor"/>
      </rPr>
      <t xml:space="preserve"> </t>
    </r>
    <r>
      <rPr>
        <sz val="14"/>
        <color rgb="FFFF0000"/>
        <rFont val="Calibri"/>
        <family val="2"/>
        <scheme val="minor"/>
      </rPr>
      <t>*</t>
    </r>
  </si>
  <si>
    <r>
      <t xml:space="preserve">MSA </t>
    </r>
    <r>
      <rPr>
        <sz val="14"/>
        <color rgb="FFFF0000"/>
        <rFont val="Calibri"/>
        <family val="2"/>
        <scheme val="minor"/>
      </rPr>
      <t>*</t>
    </r>
  </si>
  <si>
    <t>Product from production process run(s)</t>
  </si>
  <si>
    <t>4 - Product and Process Validation</t>
  </si>
  <si>
    <t>Production Readiness Review (PRR) results</t>
  </si>
  <si>
    <r>
      <t xml:space="preserve">Material handling, packaging, labeling, and part marking approvals </t>
    </r>
    <r>
      <rPr>
        <sz val="14"/>
        <color rgb="FFFF0000"/>
        <rFont val="Calibri"/>
        <family val="2"/>
        <scheme val="minor"/>
      </rPr>
      <t>*</t>
    </r>
  </si>
  <si>
    <t>Supply Chain Risk Management Plan</t>
  </si>
  <si>
    <t>Measurement Systems Analysis (MSA) Plan</t>
  </si>
  <si>
    <t>Work Station Documentation</t>
  </si>
  <si>
    <t>Preliminary Capacity Assessment</t>
  </si>
  <si>
    <t>Process KCs</t>
  </si>
  <si>
    <r>
      <t xml:space="preserve">PFMEA </t>
    </r>
    <r>
      <rPr>
        <sz val="14"/>
        <color rgb="FFFF0000"/>
        <rFont val="Calibri"/>
        <family val="2"/>
        <scheme val="minor"/>
      </rPr>
      <t>*</t>
    </r>
  </si>
  <si>
    <t>Operator staffing and training plan (Human Resources)</t>
  </si>
  <si>
    <t>3.03.1</t>
  </si>
  <si>
    <t>Production Preparation Plan</t>
  </si>
  <si>
    <t>Floor Plan Layout</t>
  </si>
  <si>
    <r>
      <t xml:space="preserve">Process Flow Diagram </t>
    </r>
    <r>
      <rPr>
        <sz val="14"/>
        <color rgb="FFFF0000"/>
        <rFont val="Calibri"/>
        <family val="2"/>
        <scheme val="minor"/>
      </rPr>
      <t>*</t>
    </r>
  </si>
  <si>
    <t>3 - Process Design and Development</t>
  </si>
  <si>
    <t>Feasibility Assessment</t>
  </si>
  <si>
    <t>Design Verification and Validation Plan, and associated results</t>
  </si>
  <si>
    <t>Development Product Build Plan</t>
  </si>
  <si>
    <t>Design Review Report</t>
  </si>
  <si>
    <t>Packaging Specification</t>
  </si>
  <si>
    <t>Preliminary Risk Analysis of Sourcing Plan</t>
  </si>
  <si>
    <t>Special Requirements, including product KCs and CIs identified</t>
  </si>
  <si>
    <t>DFMA, tolerance, stack-up analysis, etc.</t>
  </si>
  <si>
    <t>2.02.3</t>
  </si>
  <si>
    <r>
      <t>Design Records and BOM addressing the findings of the Design Risk Analysis</t>
    </r>
    <r>
      <rPr>
        <sz val="12"/>
        <color rgb="FFFF0000"/>
        <rFont val="Calibri"/>
        <family val="2"/>
        <scheme val="minor"/>
      </rPr>
      <t xml:space="preserve"> </t>
    </r>
    <r>
      <rPr>
        <sz val="14"/>
        <color rgb="FFFF0000"/>
        <rFont val="Calibri"/>
        <family val="2"/>
        <scheme val="minor"/>
      </rPr>
      <t>*</t>
    </r>
  </si>
  <si>
    <r>
      <t xml:space="preserve">Design Risk Analysis </t>
    </r>
    <r>
      <rPr>
        <sz val="12"/>
        <color rgb="FFFF0000"/>
        <rFont val="Calibri"/>
        <family val="2"/>
        <scheme val="minor"/>
      </rPr>
      <t>*</t>
    </r>
  </si>
  <si>
    <t>2- Product Design and Development</t>
  </si>
  <si>
    <t>Project Plan</t>
  </si>
  <si>
    <t>Preliminary Sourcing Plan</t>
  </si>
  <si>
    <t>SOW review</t>
  </si>
  <si>
    <t>Preliminary Process Flow Diagram</t>
  </si>
  <si>
    <t>Preliminary BOM</t>
  </si>
  <si>
    <t>O</t>
  </si>
  <si>
    <t>Preliminary listing of Critical Items (Cis) and KC's</t>
  </si>
  <si>
    <t>Project Targets</t>
  </si>
  <si>
    <t>Product Design Requirements</t>
  </si>
  <si>
    <t>1 - Planning</t>
  </si>
  <si>
    <t>Hours Max</t>
  </si>
  <si>
    <t>Hours Min</t>
  </si>
  <si>
    <t>TG Approval</t>
  </si>
  <si>
    <t>TG Start</t>
  </si>
  <si>
    <t>Accountable</t>
  </si>
  <si>
    <t>Rec</t>
  </si>
  <si>
    <t>Req</t>
  </si>
  <si>
    <t>APQP Phases / Deliverables</t>
  </si>
  <si>
    <t>Work Transfer</t>
  </si>
  <si>
    <t>Process Change</t>
  </si>
  <si>
    <t>New Process</t>
  </si>
  <si>
    <t>Design Change (Class I - Major)</t>
  </si>
  <si>
    <t>New Design - Extremely Low Volume</t>
  </si>
  <si>
    <t>New Design</t>
  </si>
  <si>
    <t>Change Applicability Catergories</t>
  </si>
  <si>
    <t>Program and Project Details</t>
  </si>
  <si>
    <t>I made a slight change to the wording between 5a and 7 to distinguish between them and to make logic work</t>
  </si>
  <si>
    <t>APQP Not Applicable</t>
  </si>
  <si>
    <t>6d</t>
  </si>
  <si>
    <t xml:space="preserve">Will the physical location of manufacturing/assembling of the product be transferred from one site to another; within the same source or to a different source? </t>
  </si>
  <si>
    <t>6c</t>
  </si>
  <si>
    <t>Does the manufacturing process change impact the current methods?</t>
  </si>
  <si>
    <t>Work Transfer Branch</t>
  </si>
  <si>
    <t>6b</t>
  </si>
  <si>
    <t xml:space="preserve">Does the manufacturing process change impact the materials? </t>
  </si>
  <si>
    <t>Process Branch</t>
  </si>
  <si>
    <t>6a</t>
  </si>
  <si>
    <t xml:space="preserve">Does the manufacturing process change impact the equipment (e.g. model, capabilities, configuration)? </t>
  </si>
  <si>
    <t>5a</t>
  </si>
  <si>
    <t>Is the manufacturing process change limited to personnel, environmental, administrative changes?</t>
  </si>
  <si>
    <t xml:space="preserve">Is the physical location of manufacturing/assembling of the product being transferred from one site to another; within the same source or to a different source? </t>
  </si>
  <si>
    <t xml:space="preserve">Is an existing manufacturing process impacted by the change?  </t>
  </si>
  <si>
    <t xml:space="preserve">Will the Class II/Minor design change impact any hardware build processes (new or existing)? </t>
  </si>
  <si>
    <t>2b</t>
  </si>
  <si>
    <t xml:space="preserve">Is this a Class I/Major change as defined by applicable internal standards? </t>
  </si>
  <si>
    <t>Design Branch</t>
  </si>
  <si>
    <t xml:space="preserve">Will the production volume be consistent (e.g. not typified by short runs at low volume intermixed with extended gaps of inactivity)? </t>
  </si>
  <si>
    <t>Design</t>
  </si>
  <si>
    <t>2a</t>
  </si>
  <si>
    <t xml:space="preserve">Can capability be statistically calculated, and used to drive process improvement? </t>
  </si>
  <si>
    <t>Is a change made to an existing production product on the same vehicle installation (i.e. no change to the operating environment)?</t>
  </si>
  <si>
    <t>Displayed Results</t>
  </si>
  <si>
    <t>Response</t>
  </si>
  <si>
    <t>Q w/ Input</t>
  </si>
  <si>
    <t>Input</t>
  </si>
  <si>
    <t>Node #</t>
  </si>
  <si>
    <t>Decision Tree</t>
  </si>
  <si>
    <t>User Input</t>
  </si>
  <si>
    <t>List</t>
  </si>
  <si>
    <t xml:space="preserve">           </t>
  </si>
  <si>
    <t>""</t>
  </si>
  <si>
    <t>Note:
Work transfer does not apply to standard parts and commercial off-the-shelf (COTS) parts:
•  Commercial off-the-Shelf (COTS) - Commercially available applications, defined by industry recognized specifications and standards, sold through public catalog listings.
•  Standard Part - Parts for which the design, manufacturing, inspection data, and marking requirements necessary to demonstrate conformity to the part are in the public domain and published/established as part of the officially recognized standards.</t>
  </si>
  <si>
    <t>Select "Yes" if the process change includes a work transfer (a manufacturing process which is moved from one location to another).  Typical types of work transfers include:
•  Make to Buy: Work transfer from one site in the organization (currently the manufacturing site) to a supplier
•  Buy to Make: Work transfer from a supplier to a site in the organization (becoming the manufacturing site)
•  Buy to Buy: Work transfer from supplier A to supplier B or change in location within the same supplier
•  Make to Make: Work transfer from one site in the organization to another site in the organization
The scope of work may range from relocation of entire product lines, to transfer of individual products or assemblies, to changes in source for specific processes.</t>
  </si>
  <si>
    <t>Select "No" if the manufacturing process change change does not impact current methods (e.g. changes settings, sequencing, or tooling)?</t>
  </si>
  <si>
    <t>Select "No" if the manufacturing process change does not impact materials (e.g. replacing a material with one that does not meet the same material specification, such as sovents, lubes, fluxes, tapes, etc.)</t>
  </si>
  <si>
    <t xml:space="preserve">            </t>
  </si>
  <si>
    <t>Select "No" if the manufacturing process change does not impact the equipment (e.g. replacing equipment that is different from the existing equipment, such as a different part number or version number).</t>
  </si>
  <si>
    <t xml:space="preserve">Select "No" if the manufacturing process change is not limited to one of the following:
•  Personnel: operator to operator, or new operator changes (e.g. new operators are added and trained in the process)
•  Environmental: changes to existing work area without changing the manufacturing process (e.g. Kaizen events that improve the layout without changing the process)
•  Administrative: clarifying work instructions, additional pictures, grammar &amp; spelling changes (e.g. Improving work instructions to assist an operator (no process change))
</t>
  </si>
  <si>
    <t>Note:
Work transfer does not apply to standard parts and commercial off-the-shelf (COTS) parts:
•  Commercial off-the-Shelf (COTS) - Commercially available applications, defined by industry recognized specifications and standards, sold through public catalog listings.
 •  Standard Part - Parts for which the design, manufacturing, inspection data, and marking requirements necessary to demonstrate conformity to the part are in the public domain and published/established as part of the officially recognized standards.</t>
  </si>
  <si>
    <t>Note: a change to an existing process also includes changes to inspections and tests</t>
  </si>
  <si>
    <t>Select "No" if this involves the creation of a new process (e.g. creating a lead-free solder process where one did not previously exist).
Select "Yes" if this involves a change to an existing process (e.g. updating an existing manufacturing process ith a lead-free solder).</t>
  </si>
  <si>
    <t>A Class II/Minor design change is not applicable to APQP.  However the change may define a new process or a process change for which applicability has to be defined</t>
  </si>
  <si>
    <t>Notes:
•  The Class I/Class II, Major/Minor determination should be approved with the customer per contractual requirements
•  For Class II/Minor changes the Design Records, BOM, and the Design Risk Analysis (as a result of the change impact risk assessment) is updated to ensure accurate information is available for any subsequent Class I/Major changes</t>
  </si>
  <si>
    <t>Select "Yes" if this project is a Class I/Major type design change.  
•  The definition of a Class I or a Class II design change is per your applicable site or business internal standards
•  The definition of Major or minor design change is as defined by the regulatory agency associated with the project</t>
  </si>
  <si>
    <t xml:space="preserve">Note:
•  A low volume product development effort differs from a new design effort in that process capability and capacity deliverables are not required due to the number of units to be produced, the remaining 41 deliverables are still required.  </t>
  </si>
  <si>
    <t>Select "No" if the expected production volumes are such that there is a need to periodically activate production lines to produce another set of units, as required by the customer, followed by an extended period of inactivity.  This may include periodic training of personnel on the manufacturing processes specific to that product.</t>
  </si>
  <si>
    <t xml:space="preserve">Select "No" if the expected production volumes are such that process capability cannot be statistically calculated sufficiently to support process improvement efforts.  </t>
  </si>
  <si>
    <t>Notes:
•  For designs adapted from previously qualified product clearly document the changes and focus APQP on those elements and on the interfaces between the changed elements and unchanged design.
•  Standard Parts &amp; Commercial off-the-Shelf (COTS):  Are not applicable, but the interfaces between the COTS parts and the assembly are evaluated for applicability
•  Commercial off-the-Shelf (COTS) - Commercially available applications, defined by industry recognized specifications and standards, sold through public catalog listings.
•  Standard Part - Parts for which the design, manufacturing, inspection data, and marking requirements necessary to demonstrate conformity to the part are in the public domain and published/established as part of the officially recognized standards.</t>
  </si>
  <si>
    <t xml:space="preserve">Select "Yes" if this project is making a change to an existing product without changing the aircraft or "vehicle" installation (i.e. the product environment is not changing).  
Typically a design change requires some type of risk assessment to determine the impact of any changes (e.g. a Change Impact Analysis (CIA)).
Select "No" if:
•  This is a new design
•  The current production product is being installed or modified for use on a different aircraft or vehicle
•  The current production product is being installed or modified for use in the same aircraft or vehicle but within a different environment (e.g. temperature, vibration, humidity, EMI, radiation, etc.)
Note: selecting "No" confirms that this project is either:
•  A new "clean sheet" design, or
•  An adaptation from a previously qualified product for use in a new vehicle or environment
</t>
  </si>
  <si>
    <t>In the context of APQP a "change" includes the creation of a new product or process
"Design" is applicable to the creation or modification of a physical product offering by GE Aviation Systems
"Process" is applicable to the creation or modification of a manufacturing process used in the production of a the physical product
"Work Transfer" is applicable when a manufacturing process is physically moved from one location to another</t>
  </si>
  <si>
    <t>GE Aviation Systems</t>
  </si>
  <si>
    <t xml:space="preserve">Cross Functional Team:  </t>
  </si>
  <si>
    <t xml:space="preserve">Part Description: </t>
  </si>
  <si>
    <t>Site:</t>
  </si>
  <si>
    <t>Utilize the "Change Type Wizard" Worksheet to identify the Type of Change</t>
  </si>
  <si>
    <t>Change Type Category:</t>
  </si>
  <si>
    <t>Systems Business:</t>
  </si>
  <si>
    <t>Design Records</t>
  </si>
  <si>
    <t>Design Risk Analysis (DFMEA)</t>
  </si>
  <si>
    <t>Measurement System Analysis (MSA)</t>
  </si>
  <si>
    <t>Packaging, Preservation, and Labeling Approval</t>
  </si>
  <si>
    <t>First Article Inspection (FAI)</t>
  </si>
  <si>
    <t>Customer Specific Requirements</t>
  </si>
  <si>
    <t>New Design1</t>
  </si>
  <si>
    <t>Work Transfer2</t>
  </si>
  <si>
    <t>Work Transfer1</t>
  </si>
  <si>
    <t>Process Change2</t>
  </si>
  <si>
    <t>Process Change1</t>
  </si>
  <si>
    <t>New Process2</t>
  </si>
  <si>
    <t>New Process1</t>
  </si>
  <si>
    <t>Design Change (Class I - Major)2</t>
  </si>
  <si>
    <t>Design Change (Class I - Major)1</t>
  </si>
  <si>
    <t>New Design - Extremely Low Volume2</t>
  </si>
  <si>
    <t>New Design - Extremely Low Volume1</t>
  </si>
  <si>
    <t>New Design2</t>
  </si>
  <si>
    <t>SL-1</t>
  </si>
  <si>
    <t>Element Ref.</t>
  </si>
  <si>
    <t>AESQ PPAP Element</t>
  </si>
  <si>
    <t>SL-2</t>
  </si>
  <si>
    <t>SL-4</t>
  </si>
  <si>
    <t>SL-5</t>
  </si>
  <si>
    <t>SR</t>
  </si>
  <si>
    <t>S R</t>
  </si>
  <si>
    <t>C R</t>
  </si>
  <si>
    <t>S R W</t>
  </si>
  <si>
    <t>Instruction / guidance for supplier</t>
  </si>
  <si>
    <t>Attach all supporting documents of FAI packages below under the appropriate heading as clear screen shots.  Shift headings up or down as applicable to fit content, but refrain from changing order.
Suppliers should submit a new FAI for each item on the GE-AJA Bill of Materials (excluding COTS parts)</t>
  </si>
  <si>
    <t>Utilize this tab, as applicable, to document any additional GE Specific PPAP Requirements on the PO</t>
  </si>
  <si>
    <t>Production Part Approval Process (PPAP) Contents &amp; Instructions</t>
  </si>
  <si>
    <t>Insert PPAP Submission Level (SL) from PO below.  If no SL is noted on the PO, default to SL-3.</t>
  </si>
  <si>
    <t>Complete all Forms for the relevant Submission Level as indicated in Table 1 below AND the PPAP Approval Form.</t>
  </si>
  <si>
    <r>
      <t xml:space="preserve">Submission Requirements
</t>
    </r>
    <r>
      <rPr>
        <b/>
        <i/>
        <sz val="10"/>
        <rFont val="Arial"/>
        <family val="2"/>
      </rPr>
      <t>(Ref AS13100)</t>
    </r>
  </si>
  <si>
    <t>Scroll down to Table 2 for APQP deliverables required by AS9145, which shall be completed by the supplier and only need to be reviewed by GE upon request.</t>
  </si>
  <si>
    <r>
      <t xml:space="preserve">TABLE 1 - PPAP Applicability &amp; Submission
</t>
    </r>
    <r>
      <rPr>
        <i/>
        <sz val="10"/>
        <rFont val="Arial"/>
        <family val="2"/>
      </rPr>
      <t>Must be completed as applicable, and submitted as indicated</t>
    </r>
  </si>
  <si>
    <t>APQP Element</t>
  </si>
  <si>
    <t>Phase 1 - Planning</t>
  </si>
  <si>
    <t>Phase 2- Product Design and Development</t>
  </si>
  <si>
    <t>Phase 3 - Process Design and Development</t>
  </si>
  <si>
    <t>Phase 4 - Product and Process Validation</t>
  </si>
  <si>
    <t>Phase 5 - On-Going Production, Use, and Post-delivery Service</t>
  </si>
  <si>
    <r>
      <t xml:space="preserve">TABLE 2 - Non-PPAP APQP Deliverables
</t>
    </r>
    <r>
      <rPr>
        <i/>
        <sz val="10"/>
        <rFont val="Arial"/>
        <family val="2"/>
      </rPr>
      <t>Must be completed as applicable, and only submitted upon request</t>
    </r>
  </si>
  <si>
    <t>PPAP Element</t>
  </si>
  <si>
    <r>
      <t xml:space="preserve">Deliverable Name
</t>
    </r>
    <r>
      <rPr>
        <b/>
        <i/>
        <sz val="10"/>
        <rFont val="Arial"/>
        <family val="2"/>
      </rPr>
      <t>(hover of each element for description)</t>
    </r>
  </si>
  <si>
    <t>Deliverable Name
(hover of each element for description)</t>
  </si>
  <si>
    <t>Resubmission Reason:</t>
  </si>
  <si>
    <r>
      <rPr>
        <b/>
        <sz val="10"/>
        <rFont val="Arial"/>
        <family val="2"/>
      </rPr>
      <t xml:space="preserve">Instruction / guidance for supplier
(reference </t>
    </r>
    <r>
      <rPr>
        <u/>
        <sz val="10"/>
        <color theme="10"/>
        <rFont val="Arial"/>
        <family val="2"/>
      </rPr>
      <t>http://scmh.iaqg.org</t>
    </r>
    <r>
      <rPr>
        <b/>
        <sz val="10"/>
        <rFont val="Arial"/>
        <family val="2"/>
      </rPr>
      <t xml:space="preserve"> )</t>
    </r>
  </si>
  <si>
    <t>Documents shall be submitted utilizing GE's Data Distribution system: https://digitalthread.geaviation.com/dd/home.  Please contact the buyer listed on the PO for access.  Microsoft Excel (*.xlsx) format of this template is prefered (single file submission). 
Filename should consist out of: Supplier-SiteCodeCombination_PartNumber_PartRev_Date(YYYYMMDD).</t>
  </si>
  <si>
    <r>
      <t xml:space="preserve">Complete Form 2 IAW SAE J1739.
IAQG Design Risk Awareness Training: </t>
    </r>
    <r>
      <rPr>
        <u/>
        <sz val="10"/>
        <color rgb="FF0000FF"/>
        <rFont val="Arial"/>
        <family val="2"/>
      </rPr>
      <t>https://youtu.be/PQ6Voe1ccQ0?rel=0</t>
    </r>
    <r>
      <rPr>
        <sz val="10"/>
        <rFont val="Arial"/>
        <family val="2"/>
      </rPr>
      <t>.</t>
    </r>
  </si>
  <si>
    <r>
      <rPr>
        <sz val="10"/>
        <rFont val="Arial"/>
        <family val="2"/>
      </rPr>
      <t xml:space="preserve">Complete Form 3 IAW SAE AS13004
IAQG Process Flow Diagram &amp; PFMEA Awarenes Training: </t>
    </r>
    <r>
      <rPr>
        <u/>
        <sz val="10"/>
        <color theme="10"/>
        <rFont val="Arial"/>
        <family val="2"/>
      </rPr>
      <t>https://youtu.be/acYYLfnWd_Y?rel=0</t>
    </r>
  </si>
  <si>
    <r>
      <rPr>
        <sz val="10"/>
        <rFont val="Arial"/>
        <family val="2"/>
      </rPr>
      <t xml:space="preserve">Complete Form 4a IAW SAE J1739 &amp; AS13004
IAQG Process Flow Diagram &amp; PFMEA Awarenes Training: </t>
    </r>
    <r>
      <rPr>
        <u/>
        <sz val="10"/>
        <color theme="10"/>
        <rFont val="Arial"/>
        <family val="2"/>
      </rPr>
      <t>https://youtu.be/acYYLfnWd_Y?rel=0</t>
    </r>
  </si>
  <si>
    <r>
      <rPr>
        <sz val="10"/>
        <rFont val="Arial"/>
        <family val="2"/>
      </rPr>
      <t xml:space="preserve">Complete Form 5 IAW SAE AS13004
IAQG Control Plan Awarenes Training: </t>
    </r>
    <r>
      <rPr>
        <u/>
        <sz val="10"/>
        <color theme="10"/>
        <rFont val="Arial"/>
        <family val="2"/>
      </rPr>
      <t>https://youtu.be/bCCU8NsnOUQ?rel=0</t>
    </r>
  </si>
  <si>
    <r>
      <rPr>
        <sz val="10"/>
        <rFont val="Arial"/>
        <family val="2"/>
      </rPr>
      <t xml:space="preserve">Complete Form 6 IAW AS13003, utilizing forms 6a, 6b, 6c1, and 6c2 or equivalent as worksheets as needed.
IAQG MSA Training: </t>
    </r>
    <r>
      <rPr>
        <u/>
        <sz val="10"/>
        <color theme="10"/>
        <rFont val="Arial"/>
        <family val="2"/>
      </rPr>
      <t>https://youtu.be/ITUbIafCmC8?rel=0</t>
    </r>
  </si>
  <si>
    <r>
      <rPr>
        <sz val="10"/>
        <rFont val="Arial"/>
        <family val="2"/>
      </rPr>
      <t xml:space="preserve">Complete Form 7, utilizing SAE AS13002, AS9102, and AS9103.
IAQG Process Capability and Control Training: </t>
    </r>
    <r>
      <rPr>
        <u/>
        <sz val="10"/>
        <color theme="10"/>
        <rFont val="Arial"/>
        <family val="2"/>
      </rPr>
      <t>https://youtu.be/89MS5MJqphM?rel=0</t>
    </r>
  </si>
  <si>
    <t>Complete Form 8, including supporting photographs.</t>
  </si>
  <si>
    <r>
      <rPr>
        <sz val="10"/>
        <rFont val="Arial"/>
        <family val="2"/>
      </rPr>
      <t xml:space="preserve">Complete Form 9a, 9b, 9c, and 9d IAW AS9102.  
Reference IAQG guide at </t>
    </r>
    <r>
      <rPr>
        <u/>
        <sz val="10"/>
        <color theme="10"/>
        <rFont val="Arial"/>
        <family val="2"/>
      </rPr>
      <t>https://scmh.iaqg.org/scmhdownload/209/core-first-article-inspection-fai-previously-scmh-section-3-2/2969/scmh-3-2-3-first-article-inspection-rev-b-dated-17oct2017.pdf</t>
    </r>
  </si>
  <si>
    <t>Discusss with GE-AJA Supplier Quality Engineer as applicable.</t>
  </si>
  <si>
    <t>#</t>
  </si>
  <si>
    <t>Y*</t>
  </si>
  <si>
    <t>N</t>
  </si>
  <si>
    <t>RYG</t>
  </si>
  <si>
    <t>Evidence</t>
  </si>
  <si>
    <t>Has the design been finalized and placed under formal configuration control?</t>
  </si>
  <si>
    <t xml:space="preserve">Have all outputs of the design process been documented and made appropriately accessable? </t>
  </si>
  <si>
    <t>Do the design records demonstrate that all alpplicable product requirments are satisfied?</t>
  </si>
  <si>
    <t>Have the design records been formally reviewed and approved?</t>
  </si>
  <si>
    <t>Have the appropriate design records been shared and/or reviewed with the producer(s)?</t>
  </si>
  <si>
    <t xml:space="preserve">Does the process ensure that pending and future engineering changes are incorproated into the deisgn?  </t>
  </si>
  <si>
    <t>Do the design records include pending engineering changes?</t>
  </si>
  <si>
    <t>Deliverable RYG Rating</t>
  </si>
  <si>
    <t>IP</t>
  </si>
  <si>
    <t>Status (%):</t>
  </si>
  <si>
    <t>25% - Action Identified          50%  - Owner Identified
75% - Action in Progress     100% - Action Closed</t>
  </si>
  <si>
    <r>
      <t>Red:</t>
    </r>
    <r>
      <rPr>
        <sz val="10"/>
        <color rgb="FF000000"/>
        <rFont val="Arial"/>
        <family val="2"/>
      </rPr>
      <t xml:space="preserve"> Some questions have a negative answer and no recovery plan is in place or the plans identified will have an impact in program timing. Support is required. When an item is highlighted Red an assessment on the impact to the WP timing needs to be provided.</t>
    </r>
  </si>
  <si>
    <t>Y</t>
  </si>
  <si>
    <r>
      <t>Yellow:</t>
    </r>
    <r>
      <rPr>
        <sz val="10"/>
        <color rgb="FF000000"/>
        <rFont val="Arial"/>
        <family val="2"/>
      </rPr>
      <t xml:space="preserve"> Some questions have a negative answer but a recovery plan is in place which will prevent impact on timing</t>
    </r>
  </si>
  <si>
    <r>
      <t>Green:</t>
    </r>
    <r>
      <rPr>
        <sz val="10"/>
        <color rgb="FF000000"/>
        <rFont val="Arial"/>
        <family val="2"/>
      </rPr>
      <t xml:space="preserve"> All questions have a positive answer (Y) and are ongoing normal program development</t>
    </r>
  </si>
  <si>
    <t>Complete Form 1 utilizing design records, and review with GE Engineering where appropriate.</t>
  </si>
  <si>
    <r>
      <rPr>
        <sz val="10"/>
        <rFont val="Arial"/>
        <family val="2"/>
      </rPr>
      <t xml:space="preserve">Reference IAQG Supply Chain Management Handbook Guidance at </t>
    </r>
    <r>
      <rPr>
        <u/>
        <sz val="10"/>
        <color theme="10"/>
        <rFont val="Arial"/>
        <family val="2"/>
      </rPr>
      <t>https://scmh.iaqg.org/scmhdownload/162/core-advanced-product-quality-planning-apqp/3003/scmh-7-2-3-aerospace-apqp-ppap-manual-rev-b-dated-10may2017.pdf</t>
    </r>
  </si>
  <si>
    <t>Attach applicable supporting documents referenced in the Control Plan (CMM reports, inspection instructions, etc.)</t>
  </si>
  <si>
    <t>(1) Referenced Control Plan Documentation</t>
  </si>
  <si>
    <r>
      <t xml:space="preserve">DFMEA - Severity
</t>
    </r>
    <r>
      <rPr>
        <sz val="11"/>
        <rFont val="Calibri"/>
        <family val="2"/>
        <scheme val="minor"/>
      </rPr>
      <t>The cross functional DFMEA team should agree on the criteria and ranking values. Select one way and consistently apply that scale.</t>
    </r>
  </si>
  <si>
    <r>
      <t xml:space="preserve">DFMEA - Occurrence
</t>
    </r>
    <r>
      <rPr>
        <sz val="11"/>
        <rFont val="Calibri"/>
        <family val="2"/>
        <scheme val="minor"/>
      </rPr>
      <t>The cross functional DFMEA team should agree on the criteria and ranking values. Select one way and consistently apply that scale.</t>
    </r>
  </si>
  <si>
    <r>
      <t xml:space="preserve">DFMEA - Detection
</t>
    </r>
    <r>
      <rPr>
        <sz val="11"/>
        <rFont val="Calibri"/>
        <family val="2"/>
        <scheme val="minor"/>
      </rPr>
      <t>The cross functional DFMEA team should agree on the criteria and ranking values. Select one way and consistently apply that scale.</t>
    </r>
  </si>
  <si>
    <t>Modified from J1739</t>
  </si>
  <si>
    <t>Criteria: Severity of Effect</t>
  </si>
  <si>
    <t>Probability of Design Error</t>
  </si>
  <si>
    <t>Criteria: Occurrence of Cause</t>
  </si>
  <si>
    <t>Criteria: Likelihood of Detection by Design Control</t>
  </si>
  <si>
    <t>Potentially hazardous failure without warning. Failure potentially affects safe operation of the product or causes regulatory non-compliance.</t>
  </si>
  <si>
    <t>Safety and/or Regulatory Compliance</t>
  </si>
  <si>
    <t>Inevitable</t>
  </si>
  <si>
    <t xml:space="preserve">No guiding practices upon which to base design are available for this technology - design system will be developed for the first time for this technology in this application.
New technology with no history of successful application in any industry.
Design process will almost certainly produce a deficient design on first attempt, requiring design iteration(s) after detection activities. </t>
  </si>
  <si>
    <t>Will not detect</t>
  </si>
  <si>
    <t>No current design control; Design control will not and/or cannot detect a potential failure cause/mechanism</t>
  </si>
  <si>
    <t>Potentially hazardous failure with warning. Failure potentially affects safe operation of the product, causes regulatory non-compliance or results in a significant reduction in safety margins.</t>
  </si>
  <si>
    <t>Almost Inevitable</t>
  </si>
  <si>
    <t xml:space="preserve">Very limited guiding practices for this technology may be available from other industries upon which to base design.
New technology with only limited relevance / limited application in other industries.  
Design process will almost certainly produce a deficient design on first attempt, requiring design iteration(s) after detection activities.  </t>
  </si>
  <si>
    <t>Not Likely to Detect or detected post Production Launch</t>
  </si>
  <si>
    <t>Design analysis/detection controls are not likely to detect a potential failure cause/mechanism; Testing is post Production Launch, virtual analysis is of low fidelity and is not correlated to anticipated actual product operating conditions.</t>
  </si>
  <si>
    <t>Product is not operational; safety not compromised. Failure causes major customer dissatisfaction and severe disruptions.</t>
  </si>
  <si>
    <r>
      <t xml:space="preserve">Primary Function
</t>
    </r>
    <r>
      <rPr>
        <b/>
        <i/>
        <sz val="11"/>
        <rFont val="Calibri"/>
        <family val="2"/>
        <scheme val="minor"/>
      </rPr>
      <t>Essential</t>
    </r>
  </si>
  <si>
    <t>Highly Likely</t>
  </si>
  <si>
    <t xml:space="preserve">Some standard practices for this technology may be available from other industries upon which to base design.
New technology with moderate amount of successful relevant application.
Design process is highly likely to produce a deficient design on first attempt, most likely requiring design iteration(s) after detection activities.  </t>
  </si>
  <si>
    <t>Post Design Freeze and Prior to Launch</t>
  </si>
  <si>
    <t>Failure cause/mechanism detected during product verification/validation testing.  Detected prior to Production Launch with "pass  /fail" testing*or by uncorrelated late detailed analysis.</t>
  </si>
  <si>
    <t>Operability severely affected; primary functions/systems may be degraded.  Failure causes high degree of customer dissatisfaction or severe disruptions.</t>
  </si>
  <si>
    <t>Likely</t>
  </si>
  <si>
    <t xml:space="preserve">Existing standard methods are not applicable to the current design situation.
Existing technology, but extremely different duty cycle, operating conditions or application.  Past experience base is of limited to no relevance.
Design process is likely to produce a deficient design on first attempt, likely requiring design iteration(s) after detection activities.  </t>
  </si>
  <si>
    <t>Failure cause/mechanism detected during product verification/validation testing.  Detected prior to Production Launch with "test to failure" testing*,or by late partially correlated detailed analysis.</t>
  </si>
  <si>
    <t>Operability significantly degraded; secondary systems may be inoperable.  Failure causes significant customer dissatisfaction or significant disruptions.</t>
  </si>
  <si>
    <r>
      <t xml:space="preserve">Secondary
Function
</t>
    </r>
    <r>
      <rPr>
        <b/>
        <i/>
        <sz val="11"/>
        <rFont val="Calibri"/>
        <family val="2"/>
        <scheme val="minor"/>
      </rPr>
      <t>Convenient</t>
    </r>
  </si>
  <si>
    <t>Possible</t>
  </si>
  <si>
    <t xml:space="preserve">Existing standard methods are only partly applicable to the current design situation.
Existing technology, but highly different duty cycle, operating conditions or application.  Past experience base is of partial relevance.
Design process could produce a deficient design on first attempt, may require design iteration(s) after detection activities.  </t>
  </si>
  <si>
    <t>Failure cause/mechanism detected during product verification/validation testing.  Detected prior to Production Launch with "degradation" testing*, or by correlated late detailed analysis.</t>
  </si>
  <si>
    <t>Moderate effect on operability; secondary systems may be degraded.  Product secondary systems do not conform to operational requirements.  Failure causes customer dissatisfaction, often resulting in operational disruption.</t>
  </si>
  <si>
    <t>Plausible</t>
  </si>
  <si>
    <t xml:space="preserve">Existing standard methods are moderately applicable to the current design situation.
Existing technology, but moderate differences in duty cycle, operating conditions or application.  Past experience base is of moderate relevance.
Design process could produce a deficient design on first attempt, may require design iteration(s) after detection activities.  </t>
  </si>
  <si>
    <t>Prior to
Design
Freeze</t>
  </si>
  <si>
    <t>Failure cause/mechanism detected prior to Design Freeze using "pass/fail" testing* or by uncorellated detailed analysis.</t>
  </si>
  <si>
    <t>Moderate effect on operability. Non-compliance to functional requirement, although all systems operational.  Failure causes some customer dissatisfaction noticed by most customers, often requiring in-service repair.</t>
  </si>
  <si>
    <t>Unlikely</t>
  </si>
  <si>
    <t xml:space="preserve">Existing standard methods are highly applicable to the current design situation.
Existing technology, but slight differences in duty cycle, operating conditions or application.  Past experience base is of good relevance.
Design process is unlikely to produce a deficient design on first attempt, unlikely to require design iteration(s) after detection activities.   </t>
  </si>
  <si>
    <t>Failure cause/mechanism detected prior to Design Freeze using "test to failure" testing* or by partially correlated detailed analysis.</t>
  </si>
  <si>
    <t>Minor effect on operability.  Non-compliance to functional requirement.  Failure causes minor customer dissatisfaction noticed by many customers, often requiring action at next overhaul.</t>
  </si>
  <si>
    <t>Highly Unlikely</t>
  </si>
  <si>
    <t>Similar successful past experience guiding design practices and choices. 
Existing technology, but minor differences in duty cycle, operating conditions or application.  Past experience base is of good relevance.
Design process is highly unlikely to produce a deficient design on first attempt, highly unlikely to require design iteration(s) after detection activities</t>
  </si>
  <si>
    <t>Failure cause/mechanism detected prior to Design Freeze using degradation testing* or by correlated detailed analysis.</t>
  </si>
  <si>
    <t>Slight effect on operability.  Non-compliance to functional requirement.  Failure causes slight customer annoyance noticed by few customers, potentially resulting in additional overhaul cost.</t>
  </si>
  <si>
    <t>Awareness</t>
  </si>
  <si>
    <t>Extremely Unlikely</t>
  </si>
  <si>
    <t>Probability of design error is significantly minimized through application of prevention controls - identical, highly relevant, &amp; successful past experience guiding design practices.
Existing technology, no differences in duty cycle, operating conditions or application.  Past experience base is completely relevant, and of moderate extent.
Design process is extremely unlikely to produce a deficient design on first attempt, extremely unlikely to require design iteration(s) after detection activities</t>
  </si>
  <si>
    <t>Robust Early Detection</t>
  </si>
  <si>
    <t>Design analysis/detection controls are virtually assured to detect a potential failure cause/mechanism. Virtual analysis is conducted early in the design phase and is highly correlated with actual and/or expected operating conditions.</t>
  </si>
  <si>
    <t>No discernible effect on product operation.</t>
  </si>
  <si>
    <t>No Effect</t>
  </si>
  <si>
    <t>Prevented</t>
  </si>
  <si>
    <t>Design error is either physically impossible or eliminated through application of prevention controls - extensive, identical, highly relevant, &amp; successful past experience guiding design practices.
Existing technology, no differences in duty cycle, operating conditions or application.  Past experience base is completely relevant, and of significant extent.
Design process will almost certainly not produce a deficient design on first attempt, will not require design iteration(s) after detection activities.</t>
  </si>
  <si>
    <t>Failure Prevented; Detection not Applicable</t>
  </si>
  <si>
    <t>Failure cause/mechanism cannot occur because it is fully prevented through preventive design controls (e.g. proven design standard/best practice, proven common material, etc.)</t>
  </si>
  <si>
    <t>Return to DFMEA</t>
  </si>
  <si>
    <t>GAGE R&amp;R STUDY</t>
  </si>
  <si>
    <t>Instructions for this form:</t>
  </si>
  <si>
    <t>1) Type only in the shaded blocks.</t>
  </si>
  <si>
    <t>Short Study</t>
  </si>
  <si>
    <t>Long Study</t>
  </si>
  <si>
    <t>2)  Be sure to write the Upper &amp; Lower Tolerances.</t>
  </si>
  <si>
    <r>
      <t>3) This spreadsheet is set up for either a</t>
    </r>
    <r>
      <rPr>
        <b/>
        <sz val="10"/>
        <rFont val="Arial"/>
        <family val="2"/>
      </rPr>
      <t xml:space="preserve"> 5-parts (Short study)</t>
    </r>
    <r>
      <rPr>
        <sz val="10"/>
        <rFont val="Arial"/>
        <family val="2"/>
      </rPr>
      <t xml:space="preserve"> or </t>
    </r>
    <r>
      <rPr>
        <b/>
        <sz val="10"/>
        <rFont val="Arial"/>
        <family val="2"/>
      </rPr>
      <t>10-parts (Long study)</t>
    </r>
    <r>
      <rPr>
        <sz val="10"/>
        <rFont val="Arial"/>
        <family val="2"/>
      </rPr>
      <t xml:space="preserve"> MSA.  </t>
    </r>
    <r>
      <rPr>
        <b/>
        <u/>
        <sz val="10"/>
        <rFont val="Arial"/>
        <family val="2"/>
      </rPr>
      <t>Do not use for any other quantity</t>
    </r>
    <r>
      <rPr>
        <b/>
        <sz val="10"/>
        <rFont val="Arial"/>
        <family val="2"/>
      </rPr>
      <t>!!</t>
    </r>
  </si>
  <si>
    <r>
      <t xml:space="preserve">   </t>
    </r>
    <r>
      <rPr>
        <sz val="10"/>
        <color theme="0"/>
        <rFont val="Arial"/>
        <family val="2"/>
      </rPr>
      <t xml:space="preserve"> .</t>
    </r>
    <r>
      <rPr>
        <sz val="10"/>
        <rFont val="Arial"/>
        <family val="2"/>
      </rPr>
      <t xml:space="preserve">- </t>
    </r>
    <r>
      <rPr>
        <b/>
        <sz val="10"/>
        <rFont val="Arial"/>
        <family val="2"/>
      </rPr>
      <t>Short study</t>
    </r>
    <r>
      <rPr>
        <sz val="10"/>
        <rFont val="Arial"/>
        <family val="2"/>
      </rPr>
      <t xml:space="preserve"> requires </t>
    </r>
    <r>
      <rPr>
        <b/>
        <sz val="10"/>
        <rFont val="Arial"/>
        <family val="2"/>
      </rPr>
      <t>2 Appraisers x 2 Replications</t>
    </r>
  </si>
  <si>
    <r>
      <t xml:space="preserve">   </t>
    </r>
    <r>
      <rPr>
        <sz val="10"/>
        <color theme="0"/>
        <rFont val="Arial"/>
        <family val="2"/>
      </rPr>
      <t xml:space="preserve"> .</t>
    </r>
    <r>
      <rPr>
        <sz val="10"/>
        <rFont val="Arial"/>
        <family val="2"/>
      </rPr>
      <t xml:space="preserve">- </t>
    </r>
    <r>
      <rPr>
        <b/>
        <sz val="10"/>
        <rFont val="Arial"/>
        <family val="2"/>
      </rPr>
      <t>Long study</t>
    </r>
    <r>
      <rPr>
        <sz val="10"/>
        <rFont val="Arial"/>
        <family val="2"/>
      </rPr>
      <t xml:space="preserve"> requires </t>
    </r>
    <r>
      <rPr>
        <b/>
        <sz val="10"/>
        <rFont val="Arial"/>
        <family val="2"/>
      </rPr>
      <t>3 Appraisers x 3 Replications</t>
    </r>
  </si>
  <si>
    <t>4) "Appraiser Names" MUST be filled in for the form to work properly.</t>
  </si>
  <si>
    <r>
      <t xml:space="preserve">    </t>
    </r>
    <r>
      <rPr>
        <sz val="10"/>
        <color theme="0"/>
        <rFont val="Arial"/>
        <family val="2"/>
      </rPr>
      <t>.</t>
    </r>
    <r>
      <rPr>
        <sz val="10"/>
        <rFont val="Arial"/>
        <family val="2"/>
      </rPr>
      <t>- For 'Short study' keep in blank the space of "Appraiser C"</t>
    </r>
  </si>
  <si>
    <t>Gage Name:</t>
  </si>
  <si>
    <t>Part Name:</t>
  </si>
  <si>
    <t>Gage No.:</t>
  </si>
  <si>
    <t>Operation No.:</t>
  </si>
  <si>
    <t>Performed By:</t>
  </si>
  <si>
    <t>Graduations:</t>
  </si>
  <si>
    <t>Characteristic:</t>
  </si>
  <si>
    <t>Area:</t>
  </si>
  <si>
    <t>Zero Equals:</t>
  </si>
  <si>
    <t>Upper Tolerance</t>
  </si>
  <si>
    <t>Appraiser A:</t>
  </si>
  <si>
    <t>Short / Long study</t>
  </si>
  <si>
    <t>Unit of Measure:</t>
  </si>
  <si>
    <t>Appraiser B:</t>
  </si>
  <si>
    <t>Part No:</t>
  </si>
  <si>
    <t>Lower Tolerance</t>
  </si>
  <si>
    <t>Appraiser C:</t>
  </si>
  <si>
    <t>Long study</t>
  </si>
  <si>
    <t>Instructions for data collection:</t>
  </si>
  <si>
    <r>
      <t xml:space="preserve">1) Select </t>
    </r>
    <r>
      <rPr>
        <b/>
        <sz val="10"/>
        <rFont val="Arial"/>
        <family val="2"/>
      </rPr>
      <t>5-parts (Short study)</t>
    </r>
    <r>
      <rPr>
        <sz val="10"/>
        <rFont val="Arial"/>
        <family val="2"/>
      </rPr>
      <t xml:space="preserve"> or </t>
    </r>
    <r>
      <rPr>
        <b/>
        <sz val="10"/>
        <rFont val="Arial"/>
        <family val="2"/>
      </rPr>
      <t>10-parts (Long study)</t>
    </r>
    <r>
      <rPr>
        <sz val="10"/>
        <rFont val="Arial"/>
        <family val="2"/>
      </rPr>
      <t xml:space="preserve"> at random and marking/identifying them 1 through "n".</t>
    </r>
  </si>
  <si>
    <r>
      <t xml:space="preserve">2) Have </t>
    </r>
    <r>
      <rPr>
        <b/>
        <sz val="10"/>
        <rFont val="Arial"/>
        <family val="2"/>
      </rPr>
      <t xml:space="preserve">2 Appraisers (Short study) </t>
    </r>
    <r>
      <rPr>
        <sz val="10"/>
        <rFont val="Arial"/>
        <family val="2"/>
      </rPr>
      <t xml:space="preserve">or 3 </t>
    </r>
    <r>
      <rPr>
        <b/>
        <sz val="10"/>
        <rFont val="Arial"/>
        <family val="2"/>
      </rPr>
      <t xml:space="preserve">Appraisers (Long study) </t>
    </r>
    <r>
      <rPr>
        <sz val="10"/>
        <rFont val="Arial"/>
        <family val="2"/>
      </rPr>
      <t>measure each part independently, two or three times each. Record results below.</t>
    </r>
  </si>
  <si>
    <t>3) Analyze the results to determine variability due to both Repeatability and Reproducibility.</t>
  </si>
  <si>
    <r>
      <rPr>
        <i/>
        <sz val="10"/>
        <rFont val="Arial"/>
        <family val="2"/>
      </rPr>
      <t xml:space="preserve">Appraiser </t>
    </r>
    <r>
      <rPr>
        <sz val="10"/>
        <rFont val="Arial"/>
        <family val="2"/>
      </rPr>
      <t>A:</t>
    </r>
  </si>
  <si>
    <r>
      <rPr>
        <i/>
        <sz val="10"/>
        <rFont val="Arial"/>
        <family val="2"/>
      </rPr>
      <t xml:space="preserve">Appraiser </t>
    </r>
    <r>
      <rPr>
        <sz val="10"/>
        <rFont val="Arial"/>
        <family val="2"/>
      </rPr>
      <t>B:</t>
    </r>
  </si>
  <si>
    <r>
      <rPr>
        <i/>
        <sz val="10"/>
        <rFont val="Arial"/>
        <family val="2"/>
      </rPr>
      <t xml:space="preserve">Appraiser </t>
    </r>
    <r>
      <rPr>
        <sz val="10"/>
        <rFont val="Arial"/>
        <family val="2"/>
      </rPr>
      <t>C:</t>
    </r>
  </si>
  <si>
    <t>Replications</t>
  </si>
  <si>
    <t>Number</t>
  </si>
  <si>
    <r>
      <t>R (</t>
    </r>
    <r>
      <rPr>
        <b/>
        <i/>
        <sz val="10"/>
        <rFont val="Arial"/>
        <family val="2"/>
      </rPr>
      <t>Range</t>
    </r>
    <r>
      <rPr>
        <b/>
        <sz val="10"/>
        <rFont val="Arial"/>
        <family val="2"/>
      </rPr>
      <t>)</t>
    </r>
  </si>
  <si>
    <t>Totals</t>
  </si>
  <si>
    <r>
      <t>X (</t>
    </r>
    <r>
      <rPr>
        <b/>
        <i/>
        <sz val="10"/>
        <rFont val="Arial"/>
        <family val="2"/>
      </rPr>
      <t>Means</t>
    </r>
    <r>
      <rPr>
        <b/>
        <sz val="10"/>
        <rFont val="Arial"/>
        <family val="2"/>
      </rPr>
      <t>)</t>
    </r>
  </si>
  <si>
    <r>
      <t>Xbar</t>
    </r>
    <r>
      <rPr>
        <b/>
        <vertAlign val="subscript"/>
        <sz val="10"/>
        <rFont val="Arial"/>
        <family val="2"/>
      </rPr>
      <t>1</t>
    </r>
  </si>
  <si>
    <r>
      <t>Xbar</t>
    </r>
    <r>
      <rPr>
        <b/>
        <vertAlign val="subscript"/>
        <sz val="10"/>
        <rFont val="Arial"/>
        <family val="2"/>
      </rPr>
      <t>2</t>
    </r>
  </si>
  <si>
    <r>
      <t>Xbar</t>
    </r>
    <r>
      <rPr>
        <b/>
        <vertAlign val="subscript"/>
        <sz val="10"/>
        <rFont val="Arial"/>
        <family val="2"/>
      </rPr>
      <t>3</t>
    </r>
  </si>
  <si>
    <r>
      <t>Rbar</t>
    </r>
    <r>
      <rPr>
        <b/>
        <vertAlign val="subscript"/>
        <sz val="10"/>
        <rFont val="Arial"/>
        <family val="2"/>
      </rPr>
      <t>A</t>
    </r>
  </si>
  <si>
    <r>
      <t>Rbar</t>
    </r>
    <r>
      <rPr>
        <b/>
        <vertAlign val="subscript"/>
        <sz val="10"/>
        <rFont val="Arial"/>
        <family val="2"/>
      </rPr>
      <t>B</t>
    </r>
  </si>
  <si>
    <r>
      <t>Rbar</t>
    </r>
    <r>
      <rPr>
        <b/>
        <vertAlign val="subscript"/>
        <sz val="10"/>
        <rFont val="Arial"/>
        <family val="2"/>
      </rPr>
      <t>C</t>
    </r>
  </si>
  <si>
    <r>
      <t>Xbar</t>
    </r>
    <r>
      <rPr>
        <vertAlign val="subscript"/>
        <sz val="10"/>
        <rFont val="Arial"/>
        <family val="2"/>
      </rPr>
      <t>A</t>
    </r>
    <r>
      <rPr>
        <sz val="10"/>
        <rFont val="Arial"/>
        <family val="2"/>
      </rPr>
      <t xml:space="preserve"> =</t>
    </r>
  </si>
  <si>
    <r>
      <t>Xbar</t>
    </r>
    <r>
      <rPr>
        <vertAlign val="subscript"/>
        <sz val="10"/>
        <rFont val="Arial"/>
        <family val="2"/>
      </rPr>
      <t>1</t>
    </r>
    <r>
      <rPr>
        <sz val="10"/>
        <rFont val="Arial"/>
        <family val="2"/>
      </rPr>
      <t xml:space="preserve"> + Xbar</t>
    </r>
    <r>
      <rPr>
        <vertAlign val="subscript"/>
        <sz val="10"/>
        <rFont val="Arial"/>
        <family val="2"/>
      </rPr>
      <t>2</t>
    </r>
    <r>
      <rPr>
        <sz val="10"/>
        <rFont val="Arial"/>
        <family val="2"/>
      </rPr>
      <t xml:space="preserve"> + Xbar</t>
    </r>
    <r>
      <rPr>
        <vertAlign val="subscript"/>
        <sz val="10"/>
        <rFont val="Arial"/>
        <family val="2"/>
      </rPr>
      <t>3</t>
    </r>
  </si>
  <si>
    <r>
      <t>Xbar</t>
    </r>
    <r>
      <rPr>
        <vertAlign val="subscript"/>
        <sz val="10"/>
        <rFont val="Arial"/>
        <family val="2"/>
      </rPr>
      <t>B</t>
    </r>
    <r>
      <rPr>
        <sz val="10"/>
        <rFont val="Arial"/>
        <family val="2"/>
      </rPr>
      <t xml:space="preserve"> =</t>
    </r>
  </si>
  <si>
    <r>
      <t>Xbar</t>
    </r>
    <r>
      <rPr>
        <vertAlign val="subscript"/>
        <sz val="10"/>
        <rFont val="Arial"/>
        <family val="2"/>
      </rPr>
      <t>C</t>
    </r>
    <r>
      <rPr>
        <sz val="10"/>
        <rFont val="Arial"/>
        <family val="2"/>
      </rPr>
      <t xml:space="preserve"> =</t>
    </r>
  </si>
  <si>
    <r>
      <t>Xbar</t>
    </r>
    <r>
      <rPr>
        <b/>
        <vertAlign val="subscript"/>
        <sz val="10"/>
        <rFont val="Arial"/>
        <family val="2"/>
      </rPr>
      <t>A</t>
    </r>
    <r>
      <rPr>
        <b/>
        <sz val="10"/>
        <rFont val="Arial"/>
        <family val="2"/>
      </rPr>
      <t xml:space="preserve"> =</t>
    </r>
  </si>
  <si>
    <r>
      <t>Xbar</t>
    </r>
    <r>
      <rPr>
        <b/>
        <vertAlign val="subscript"/>
        <sz val="10"/>
        <rFont val="Arial"/>
        <family val="2"/>
      </rPr>
      <t>B</t>
    </r>
    <r>
      <rPr>
        <b/>
        <sz val="10"/>
        <rFont val="Arial"/>
        <family val="2"/>
      </rPr>
      <t xml:space="preserve"> =</t>
    </r>
  </si>
  <si>
    <r>
      <t>Xbar</t>
    </r>
    <r>
      <rPr>
        <b/>
        <vertAlign val="subscript"/>
        <sz val="10"/>
        <rFont val="Arial"/>
        <family val="2"/>
      </rPr>
      <t>C</t>
    </r>
    <r>
      <rPr>
        <b/>
        <sz val="10"/>
        <rFont val="Arial"/>
        <family val="2"/>
      </rPr>
      <t xml:space="preserve"> =</t>
    </r>
  </si>
  <si>
    <t>Test for Statistical Control of Ranges</t>
  </si>
  <si>
    <r>
      <t>Rbar</t>
    </r>
    <r>
      <rPr>
        <b/>
        <vertAlign val="subscript"/>
        <sz val="10"/>
        <rFont val="Arial"/>
        <family val="2"/>
      </rPr>
      <t>1</t>
    </r>
    <r>
      <rPr>
        <b/>
        <sz val="10"/>
        <rFont val="Arial"/>
        <family val="2"/>
      </rPr>
      <t xml:space="preserve"> =</t>
    </r>
  </si>
  <si>
    <r>
      <t>Rbar</t>
    </r>
    <r>
      <rPr>
        <vertAlign val="subscript"/>
        <sz val="10"/>
        <rFont val="Arial"/>
        <family val="2"/>
      </rPr>
      <t>A</t>
    </r>
    <r>
      <rPr>
        <sz val="10"/>
        <rFont val="Arial"/>
        <family val="2"/>
      </rPr>
      <t xml:space="preserve"> + Rbar</t>
    </r>
    <r>
      <rPr>
        <vertAlign val="subscript"/>
        <sz val="10"/>
        <rFont val="Arial"/>
        <family val="2"/>
      </rPr>
      <t>B</t>
    </r>
    <r>
      <rPr>
        <sz val="10"/>
        <rFont val="Arial"/>
        <family val="2"/>
      </rPr>
      <t xml:space="preserve"> + Rbar</t>
    </r>
    <r>
      <rPr>
        <vertAlign val="subscript"/>
        <sz val="10"/>
        <rFont val="Arial"/>
        <family val="2"/>
      </rPr>
      <t>C</t>
    </r>
    <r>
      <rPr>
        <sz val="10"/>
        <rFont val="Arial"/>
        <family val="2"/>
      </rPr>
      <t xml:space="preserve"> =</t>
    </r>
  </si>
  <si>
    <t xml:space="preserve">       Operators</t>
  </si>
  <si>
    <r>
      <t>UCL</t>
    </r>
    <r>
      <rPr>
        <b/>
        <vertAlign val="subscript"/>
        <sz val="10"/>
        <rFont val="Arial"/>
        <family val="2"/>
      </rPr>
      <t>R</t>
    </r>
    <r>
      <rPr>
        <b/>
        <sz val="10"/>
        <rFont val="Arial"/>
        <family val="2"/>
      </rPr>
      <t xml:space="preserve"> =</t>
    </r>
  </si>
  <si>
    <r>
      <t>D</t>
    </r>
    <r>
      <rPr>
        <vertAlign val="subscript"/>
        <sz val="10"/>
        <rFont val="Arial"/>
        <family val="2"/>
      </rPr>
      <t>4</t>
    </r>
    <r>
      <rPr>
        <sz val="10"/>
        <rFont val="Arial"/>
        <family val="2"/>
      </rPr>
      <t xml:space="preserve"> * Rbar</t>
    </r>
    <r>
      <rPr>
        <vertAlign val="subscript"/>
        <sz val="10"/>
        <rFont val="Arial"/>
        <family val="2"/>
      </rPr>
      <t>1</t>
    </r>
    <r>
      <rPr>
        <sz val="10"/>
        <rFont val="Arial"/>
        <family val="2"/>
      </rPr>
      <t xml:space="preserve">      =</t>
    </r>
  </si>
  <si>
    <t>*</t>
  </si>
  <si>
    <r>
      <rPr>
        <b/>
        <sz val="10"/>
        <color theme="0"/>
        <rFont val="Arial"/>
        <family val="2"/>
      </rPr>
      <t xml:space="preserve">  '</t>
    </r>
    <r>
      <rPr>
        <b/>
        <sz val="10"/>
        <rFont val="Arial"/>
        <family val="2"/>
      </rPr>
      <t>=   Upper Control Limit</t>
    </r>
  </si>
  <si>
    <r>
      <rPr>
        <b/>
        <sz val="10"/>
        <rFont val="Arial"/>
        <family val="2"/>
      </rPr>
      <t xml:space="preserve">Note: </t>
    </r>
    <r>
      <rPr>
        <sz val="10"/>
        <rFont val="Arial"/>
        <family val="2"/>
      </rPr>
      <t xml:space="preserve"> D</t>
    </r>
    <r>
      <rPr>
        <vertAlign val="subscript"/>
        <sz val="10"/>
        <rFont val="Arial"/>
        <family val="2"/>
      </rPr>
      <t>4</t>
    </r>
    <r>
      <rPr>
        <sz val="10"/>
        <rFont val="Arial"/>
        <family val="2"/>
      </rPr>
      <t xml:space="preserve">  is based on the number of Replications (see table below)</t>
    </r>
  </si>
  <si>
    <t>Gage R&amp;R Study Analysis</t>
  </si>
  <si>
    <t>Repeatability (EQ - Equipment Variation)</t>
  </si>
  <si>
    <r>
      <t>S</t>
    </r>
    <r>
      <rPr>
        <b/>
        <vertAlign val="subscript"/>
        <sz val="10"/>
        <rFont val="Arial"/>
        <family val="2"/>
      </rPr>
      <t>GV</t>
    </r>
    <r>
      <rPr>
        <b/>
        <sz val="10"/>
        <rFont val="Arial"/>
        <family val="2"/>
      </rPr>
      <t xml:space="preserve"> =</t>
    </r>
  </si>
  <si>
    <r>
      <t>Rbar</t>
    </r>
    <r>
      <rPr>
        <vertAlign val="subscript"/>
        <sz val="10"/>
        <rFont val="Arial"/>
        <family val="2"/>
      </rPr>
      <t>1</t>
    </r>
    <r>
      <rPr>
        <sz val="10"/>
        <rFont val="Arial"/>
        <family val="2"/>
      </rPr>
      <t xml:space="preserve"> / d</t>
    </r>
    <r>
      <rPr>
        <vertAlign val="subscript"/>
        <sz val="10"/>
        <rFont val="Arial"/>
        <family val="2"/>
      </rPr>
      <t>2</t>
    </r>
    <r>
      <rPr>
        <sz val="10"/>
        <rFont val="Arial"/>
        <family val="2"/>
      </rPr>
      <t xml:space="preserve">  =</t>
    </r>
  </si>
  <si>
    <t>/</t>
  </si>
  <si>
    <r>
      <rPr>
        <b/>
        <sz val="10"/>
        <rFont val="Arial"/>
        <family val="2"/>
      </rPr>
      <t xml:space="preserve">Note: </t>
    </r>
    <r>
      <rPr>
        <sz val="10"/>
        <rFont val="Arial"/>
        <family val="2"/>
      </rPr>
      <t xml:space="preserve"> d</t>
    </r>
    <r>
      <rPr>
        <vertAlign val="subscript"/>
        <sz val="10"/>
        <rFont val="Arial"/>
        <family val="2"/>
      </rPr>
      <t xml:space="preserve">2 </t>
    </r>
    <r>
      <rPr>
        <sz val="10"/>
        <rFont val="Arial"/>
        <family val="2"/>
      </rPr>
      <t xml:space="preserve"> is based on the number of Replications (see table below)</t>
    </r>
  </si>
  <si>
    <r>
      <t>StudyVar (S</t>
    </r>
    <r>
      <rPr>
        <b/>
        <vertAlign val="subscript"/>
        <sz val="10"/>
        <rFont val="Arial"/>
        <family val="2"/>
      </rPr>
      <t>GV</t>
    </r>
    <r>
      <rPr>
        <b/>
        <sz val="10"/>
        <rFont val="Arial"/>
        <family val="2"/>
      </rPr>
      <t xml:space="preserve"> * 6) =</t>
    </r>
  </si>
  <si>
    <t xml:space="preserve">* 6 = </t>
  </si>
  <si>
    <r>
      <rPr>
        <sz val="10"/>
        <rFont val="Arial"/>
        <family val="2"/>
      </rPr>
      <t xml:space="preserve">     </t>
    </r>
    <r>
      <rPr>
        <u/>
        <sz val="10"/>
        <rFont val="Arial"/>
        <family val="2"/>
      </rPr>
      <t>Percent of Engineering Tolerance Consumed by the Equipment / Gage:</t>
    </r>
  </si>
  <si>
    <r>
      <t xml:space="preserve">Repeatability </t>
    </r>
    <r>
      <rPr>
        <sz val="12"/>
        <color rgb="FF0000CC"/>
        <rFont val="Arial"/>
        <family val="2"/>
      </rPr>
      <t xml:space="preserve">= </t>
    </r>
  </si>
  <si>
    <r>
      <t>100 (6.00 * S</t>
    </r>
    <r>
      <rPr>
        <vertAlign val="subscript"/>
        <sz val="10"/>
        <rFont val="Arial"/>
        <family val="2"/>
      </rPr>
      <t>D</t>
    </r>
    <r>
      <rPr>
        <sz val="10"/>
        <rFont val="Arial"/>
        <family val="2"/>
      </rPr>
      <t>)</t>
    </r>
  </si>
  <si>
    <t>Eng. Tolerance</t>
  </si>
  <si>
    <t>Reproducibility (AV - Appraiser Variation)</t>
  </si>
  <si>
    <r>
      <t>Rbar</t>
    </r>
    <r>
      <rPr>
        <b/>
        <vertAlign val="subscript"/>
        <sz val="10"/>
        <rFont val="Arial"/>
        <family val="2"/>
      </rPr>
      <t>2</t>
    </r>
    <r>
      <rPr>
        <b/>
        <sz val="10"/>
        <rFont val="Arial"/>
        <family val="2"/>
      </rPr>
      <t xml:space="preserve"> =</t>
    </r>
  </si>
  <si>
    <r>
      <t>Xbar</t>
    </r>
    <r>
      <rPr>
        <vertAlign val="subscript"/>
        <sz val="10"/>
        <rFont val="Arial"/>
        <family val="2"/>
      </rPr>
      <t>Largest of ABC</t>
    </r>
    <r>
      <rPr>
        <sz val="10"/>
        <rFont val="Arial"/>
        <family val="2"/>
      </rPr>
      <t xml:space="preserve"> - Xbar</t>
    </r>
    <r>
      <rPr>
        <vertAlign val="subscript"/>
        <sz val="10"/>
        <rFont val="Arial"/>
        <family val="2"/>
      </rPr>
      <t>Smallest of ABC</t>
    </r>
    <r>
      <rPr>
        <sz val="10"/>
        <rFont val="Arial"/>
        <family val="2"/>
      </rPr>
      <t xml:space="preserve"> =</t>
    </r>
  </si>
  <si>
    <t>-</t>
  </si>
  <si>
    <r>
      <t>S</t>
    </r>
    <r>
      <rPr>
        <b/>
        <vertAlign val="subscript"/>
        <sz val="10"/>
        <rFont val="Arial"/>
        <family val="2"/>
      </rPr>
      <t>OV</t>
    </r>
    <r>
      <rPr>
        <b/>
        <sz val="10"/>
        <rFont val="Arial"/>
        <family val="2"/>
      </rPr>
      <t xml:space="preserve"> =</t>
    </r>
  </si>
  <si>
    <r>
      <t>Rbar</t>
    </r>
    <r>
      <rPr>
        <vertAlign val="subscript"/>
        <sz val="10"/>
        <rFont val="Arial"/>
        <family val="2"/>
      </rPr>
      <t>2</t>
    </r>
    <r>
      <rPr>
        <sz val="10"/>
        <rFont val="Arial"/>
        <family val="2"/>
      </rPr>
      <t xml:space="preserve"> / d</t>
    </r>
    <r>
      <rPr>
        <vertAlign val="subscript"/>
        <sz val="10"/>
        <rFont val="Arial"/>
        <family val="2"/>
      </rPr>
      <t>2</t>
    </r>
    <r>
      <rPr>
        <sz val="10"/>
        <rFont val="Arial"/>
        <family val="2"/>
      </rPr>
      <t>*  =</t>
    </r>
  </si>
  <si>
    <r>
      <rPr>
        <b/>
        <sz val="10"/>
        <rFont val="Arial"/>
        <family val="2"/>
      </rPr>
      <t xml:space="preserve">Note: </t>
    </r>
    <r>
      <rPr>
        <sz val="10"/>
        <rFont val="Arial"/>
        <family val="2"/>
      </rPr>
      <t xml:space="preserve"> d</t>
    </r>
    <r>
      <rPr>
        <vertAlign val="subscript"/>
        <sz val="10"/>
        <rFont val="Arial"/>
        <family val="2"/>
      </rPr>
      <t>2</t>
    </r>
    <r>
      <rPr>
        <sz val="10"/>
        <rFont val="Arial"/>
        <family val="2"/>
      </rPr>
      <t>*</t>
    </r>
    <r>
      <rPr>
        <vertAlign val="subscript"/>
        <sz val="10"/>
        <rFont val="Arial"/>
        <family val="2"/>
      </rPr>
      <t xml:space="preserve"> </t>
    </r>
    <r>
      <rPr>
        <sz val="10"/>
        <rFont val="Arial"/>
        <family val="2"/>
      </rPr>
      <t xml:space="preserve"> is based on the number of Operators (see table below)</t>
    </r>
  </si>
  <si>
    <t>Number of parts =</t>
  </si>
  <si>
    <t>Number of trials =</t>
  </si>
  <si>
    <r>
      <rPr>
        <sz val="10"/>
        <rFont val="Arial"/>
        <family val="2"/>
      </rPr>
      <t xml:space="preserve">     </t>
    </r>
    <r>
      <rPr>
        <u/>
        <sz val="10"/>
        <rFont val="Arial"/>
        <family val="2"/>
      </rPr>
      <t>Percent of Engineering Tolerance consumed by Appraiser / Operator:</t>
    </r>
  </si>
  <si>
    <r>
      <t xml:space="preserve">       d</t>
    </r>
    <r>
      <rPr>
        <b/>
        <vertAlign val="subscript"/>
        <sz val="10"/>
        <rFont val="Arial"/>
        <family val="2"/>
      </rPr>
      <t>2</t>
    </r>
    <r>
      <rPr>
        <b/>
        <sz val="10"/>
        <rFont val="Arial"/>
        <family val="2"/>
      </rPr>
      <t>* =</t>
    </r>
  </si>
  <si>
    <r>
      <t>StudyVar (S</t>
    </r>
    <r>
      <rPr>
        <b/>
        <vertAlign val="subscript"/>
        <sz val="10"/>
        <rFont val="Arial"/>
        <family val="2"/>
      </rPr>
      <t>OV</t>
    </r>
    <r>
      <rPr>
        <b/>
        <sz val="10"/>
        <rFont val="Arial"/>
        <family val="2"/>
      </rPr>
      <t xml:space="preserve"> * 6) =</t>
    </r>
  </si>
  <si>
    <r>
      <t>{(Rbar</t>
    </r>
    <r>
      <rPr>
        <vertAlign val="subscript"/>
        <sz val="10"/>
        <rFont val="Arial"/>
        <family val="2"/>
      </rPr>
      <t>2</t>
    </r>
    <r>
      <rPr>
        <sz val="10"/>
        <rFont val="Arial"/>
        <family val="2"/>
      </rPr>
      <t>) X (6.00/d</t>
    </r>
    <r>
      <rPr>
        <vertAlign val="subscript"/>
        <sz val="10"/>
        <rFont val="Arial"/>
        <family val="2"/>
      </rPr>
      <t>2</t>
    </r>
    <r>
      <rPr>
        <sz val="10"/>
        <rFont val="Arial"/>
        <family val="2"/>
      </rPr>
      <t>*)}</t>
    </r>
    <r>
      <rPr>
        <vertAlign val="superscript"/>
        <sz val="10"/>
        <rFont val="Arial"/>
        <family val="2"/>
      </rPr>
      <t>2</t>
    </r>
    <r>
      <rPr>
        <sz val="10"/>
        <rFont val="Arial"/>
        <family val="2"/>
      </rPr>
      <t xml:space="preserve"> - {(Repeatability)</t>
    </r>
    <r>
      <rPr>
        <vertAlign val="superscript"/>
        <sz val="10"/>
        <rFont val="Arial"/>
        <family val="2"/>
      </rPr>
      <t>2</t>
    </r>
    <r>
      <rPr>
        <sz val="10"/>
        <rFont val="Arial"/>
        <family val="2"/>
      </rPr>
      <t xml:space="preserve"> / (No. parts X No. trials)} =</t>
    </r>
  </si>
  <si>
    <r>
      <t xml:space="preserve">Reproducibility </t>
    </r>
    <r>
      <rPr>
        <sz val="12"/>
        <color rgb="FF0000CC"/>
        <rFont val="Arial"/>
        <family val="2"/>
      </rPr>
      <t xml:space="preserve">= </t>
    </r>
  </si>
  <si>
    <r>
      <t>100 (6.00 * S</t>
    </r>
    <r>
      <rPr>
        <vertAlign val="subscript"/>
        <sz val="10"/>
        <rFont val="Arial"/>
        <family val="2"/>
      </rPr>
      <t>OV</t>
    </r>
    <r>
      <rPr>
        <sz val="10"/>
        <rFont val="Arial"/>
        <family val="2"/>
      </rPr>
      <t>)</t>
    </r>
  </si>
  <si>
    <t>Combined Reproducibility and Repeatability (Measurement System)</t>
  </si>
  <si>
    <t>Product Sigma</t>
  </si>
  <si>
    <r>
      <t>S</t>
    </r>
    <r>
      <rPr>
        <b/>
        <vertAlign val="subscript"/>
        <sz val="10"/>
        <rFont val="Arial"/>
        <family val="2"/>
      </rPr>
      <t>MV</t>
    </r>
    <r>
      <rPr>
        <b/>
        <sz val="10"/>
        <rFont val="Arial"/>
        <family val="2"/>
      </rPr>
      <t xml:space="preserve"> =</t>
    </r>
  </si>
  <si>
    <r>
      <t xml:space="preserve">      S</t>
    </r>
    <r>
      <rPr>
        <vertAlign val="subscript"/>
        <sz val="10"/>
        <rFont val="Arial"/>
        <family val="2"/>
      </rPr>
      <t>OV</t>
    </r>
    <r>
      <rPr>
        <vertAlign val="superscript"/>
        <sz val="10"/>
        <rFont val="Arial"/>
        <family val="2"/>
      </rPr>
      <t>2</t>
    </r>
    <r>
      <rPr>
        <sz val="10"/>
        <rFont val="Arial"/>
        <family val="2"/>
      </rPr>
      <t xml:space="preserve"> + S</t>
    </r>
    <r>
      <rPr>
        <vertAlign val="subscript"/>
        <sz val="10"/>
        <rFont val="Arial"/>
        <family val="2"/>
      </rPr>
      <t>GV</t>
    </r>
    <r>
      <rPr>
        <vertAlign val="superscript"/>
        <sz val="10"/>
        <rFont val="Arial"/>
        <family val="2"/>
      </rPr>
      <t>2</t>
    </r>
    <r>
      <rPr>
        <sz val="10"/>
        <rFont val="Arial"/>
        <family val="2"/>
      </rPr>
      <t xml:space="preserve">    =</t>
    </r>
  </si>
  <si>
    <t>+</t>
  </si>
  <si>
    <r>
      <rPr>
        <b/>
        <sz val="12"/>
        <color rgb="FF0000CC"/>
        <rFont val="Arial"/>
        <family val="2"/>
      </rPr>
      <t xml:space="preserve">* </t>
    </r>
    <r>
      <rPr>
        <b/>
        <sz val="10"/>
        <color rgb="FF0000CC"/>
        <rFont val="Arial"/>
        <family val="2"/>
      </rPr>
      <t>SPECIAL SUPPLIER NOTE:</t>
    </r>
    <r>
      <rPr>
        <b/>
        <sz val="10"/>
        <color rgb="FF0000FF"/>
        <rFont val="Arial"/>
        <family val="2"/>
      </rPr>
      <t xml:space="preserve"> </t>
    </r>
    <r>
      <rPr>
        <b/>
        <sz val="10"/>
        <color indexed="12"/>
        <rFont val="Arial"/>
        <family val="2"/>
      </rPr>
      <t xml:space="preserve"> </t>
    </r>
    <r>
      <rPr>
        <b/>
        <sz val="10"/>
        <rFont val="Arial"/>
        <family val="2"/>
      </rPr>
      <t>Supplier needs to enter "Product Sigma" into HS Process Certification Database when creating a  new Gage File for any HS defined KPCs/TKCs.  Enter the Product Sigma into the database field entitled "Gage RR Std Deviation".</t>
    </r>
  </si>
  <si>
    <r>
      <rPr>
        <sz val="10"/>
        <rFont val="Arial"/>
        <family val="2"/>
      </rPr>
      <t xml:space="preserve">     1) </t>
    </r>
    <r>
      <rPr>
        <u/>
        <sz val="10"/>
        <rFont val="Arial"/>
        <family val="2"/>
      </rPr>
      <t>Percent of Engineering Tolerance consumed by Measurement system:</t>
    </r>
  </si>
  <si>
    <r>
      <t xml:space="preserve">Gage R &amp; R </t>
    </r>
    <r>
      <rPr>
        <sz val="12"/>
        <color rgb="FF0000CC"/>
        <rFont val="Arial"/>
        <family val="2"/>
      </rPr>
      <t xml:space="preserve">= </t>
    </r>
  </si>
  <si>
    <r>
      <t>100 (6.00 * S</t>
    </r>
    <r>
      <rPr>
        <vertAlign val="subscript"/>
        <sz val="10"/>
        <rFont val="Arial"/>
        <family val="2"/>
      </rPr>
      <t>MV</t>
    </r>
    <r>
      <rPr>
        <sz val="10"/>
        <rFont val="Arial"/>
        <family val="2"/>
      </rPr>
      <t>)</t>
    </r>
  </si>
  <si>
    <r>
      <rPr>
        <sz val="10"/>
        <rFont val="Arial"/>
        <family val="2"/>
      </rPr>
      <t xml:space="preserve">     2) </t>
    </r>
    <r>
      <rPr>
        <u/>
        <sz val="10"/>
        <rFont val="Arial"/>
        <family val="2"/>
      </rPr>
      <t>Percent of Process Tolerance (Combined Variability) consumed by Measurement system:</t>
    </r>
  </si>
  <si>
    <r>
      <t xml:space="preserve">CAUTION:  </t>
    </r>
    <r>
      <rPr>
        <sz val="10"/>
        <color rgb="FFC00000"/>
        <rFont val="Arial"/>
        <family val="2"/>
      </rPr>
      <t>Percent Process Tolerance value is only valid for 5-part (Short study) or 10-part (Long study) MSA.</t>
    </r>
  </si>
  <si>
    <r>
      <t>(Repeatability)</t>
    </r>
    <r>
      <rPr>
        <vertAlign val="superscript"/>
        <sz val="10"/>
        <rFont val="Arial"/>
        <family val="2"/>
      </rPr>
      <t>2</t>
    </r>
    <r>
      <rPr>
        <sz val="10"/>
        <rFont val="Arial"/>
        <family val="2"/>
      </rPr>
      <t xml:space="preserve"> + (Reproducibility)</t>
    </r>
    <r>
      <rPr>
        <vertAlign val="superscript"/>
        <sz val="10"/>
        <rFont val="Arial"/>
        <family val="2"/>
      </rPr>
      <t xml:space="preserve">2 </t>
    </r>
  </si>
  <si>
    <r>
      <t>Percent Process Tolerance (Combined Variability) = (R&amp;R)/(6/d</t>
    </r>
    <r>
      <rPr>
        <vertAlign val="subscript"/>
        <sz val="10"/>
        <rFont val="Arial"/>
        <family val="2"/>
      </rPr>
      <t>2</t>
    </r>
    <r>
      <rPr>
        <sz val="10"/>
        <rFont val="Arial"/>
        <family val="2"/>
      </rPr>
      <t>)*Rbar</t>
    </r>
    <r>
      <rPr>
        <vertAlign val="subscript"/>
        <sz val="10"/>
        <rFont val="Arial"/>
        <family val="2"/>
      </rPr>
      <t>CV =</t>
    </r>
  </si>
  <si>
    <t>Range of Observations Within Each Trial</t>
  </si>
  <si>
    <t>Operator</t>
  </si>
  <si>
    <t>1st trial</t>
  </si>
  <si>
    <t>2nd Trial</t>
  </si>
  <si>
    <t>3rd Trial</t>
  </si>
  <si>
    <t>TOTAL</t>
  </si>
  <si>
    <t>A</t>
  </si>
  <si>
    <t>B</t>
  </si>
  <si>
    <t>C</t>
  </si>
  <si>
    <t>Sum</t>
  </si>
  <si>
    <r>
      <t>Rbar</t>
    </r>
    <r>
      <rPr>
        <vertAlign val="subscript"/>
        <sz val="10"/>
        <rFont val="Arial"/>
        <family val="2"/>
      </rPr>
      <t>CV</t>
    </r>
    <r>
      <rPr>
        <sz val="10"/>
        <rFont val="Arial"/>
        <family val="2"/>
      </rPr>
      <t xml:space="preserve"> (Sum/No. Trials)</t>
    </r>
  </si>
  <si>
    <t>Gage R&amp;R Study Evaluation Guideline</t>
  </si>
  <si>
    <t xml:space="preserve">1) Gage Capability for Product Acceptance (% of Engineering Tolerance) </t>
  </si>
  <si>
    <t xml:space="preserve">   % Tolerance (SV/Toler)</t>
  </si>
  <si>
    <t xml:space="preserve">    GC as a % of Eng. Tolerance = (Gage R&amp;R / Total Eng. Tolerance Range) * 100 =</t>
  </si>
  <si>
    <t>2) Gage Capability for Control Chart purposes (% of Process Tolerance)</t>
  </si>
  <si>
    <t xml:space="preserve">   % Study Var (% SV)</t>
  </si>
  <si>
    <r>
      <t xml:space="preserve">    % of Process Tolerance = (R&amp;R / 6 x Sigma</t>
    </r>
    <r>
      <rPr>
        <vertAlign val="subscript"/>
        <sz val="10"/>
        <rFont val="Arial"/>
        <family val="2"/>
      </rPr>
      <t>CV</t>
    </r>
    <r>
      <rPr>
        <sz val="10"/>
        <rFont val="Arial"/>
        <family val="2"/>
      </rPr>
      <t>) * 100 =</t>
    </r>
  </si>
  <si>
    <t>Legend</t>
  </si>
  <si>
    <t>ACCEPTABLE</t>
  </si>
  <si>
    <t>MARGINAL</t>
  </si>
  <si>
    <t>UNACCEPTABLE</t>
  </si>
  <si>
    <t>0 - 20 %</t>
  </si>
  <si>
    <t>&gt; 20 %</t>
  </si>
  <si>
    <t>Process Tolerance</t>
  </si>
  <si>
    <t>0 - 19 %</t>
  </si>
  <si>
    <t>20 - 30%</t>
  </si>
  <si>
    <t>&gt; 30 %</t>
  </si>
  <si>
    <t>Table of Factors used in calculations.</t>
  </si>
  <si>
    <r>
      <t>D</t>
    </r>
    <r>
      <rPr>
        <b/>
        <vertAlign val="subscript"/>
        <sz val="10"/>
        <rFont val="Arial"/>
        <family val="2"/>
      </rPr>
      <t>4</t>
    </r>
  </si>
  <si>
    <r>
      <t>d</t>
    </r>
    <r>
      <rPr>
        <b/>
        <vertAlign val="subscript"/>
        <sz val="10"/>
        <rFont val="Arial"/>
        <family val="2"/>
      </rPr>
      <t>2</t>
    </r>
  </si>
  <si>
    <r>
      <t>d</t>
    </r>
    <r>
      <rPr>
        <b/>
        <vertAlign val="subscript"/>
        <sz val="10"/>
        <rFont val="Arial"/>
        <family val="2"/>
      </rPr>
      <t>2</t>
    </r>
    <r>
      <rPr>
        <b/>
        <sz val="10"/>
        <rFont val="Arial"/>
        <family val="2"/>
      </rPr>
      <t>*</t>
    </r>
  </si>
  <si>
    <t>Study Observation</t>
  </si>
  <si>
    <t>INSTRUCTIONS:  Please record any significant observations, such as Operator/Inspector methodical differences, environmental factors (i.e., lighting, temperature, vibration, distractions, etc.), difiiculties in using the measurement system (i.e., obtaining readings, gage readability, ability to easily hold gage and/or part, etc.) that could influence the study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</si>
</sst>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164" formatCode="_ &quot;¥&quot;* #,##0.00_ ;_ &quot;¥&quot;* \-#,##0.00_ ;_ &quot;¥&quot;* &quot;-&quot;??_ ;_ @_ "/>
    <numFmt numFmtId="165" formatCode="0.000000_);\(0.000000\)"/>
    <numFmt numFmtId="166" formatCode="0.0%"/>
    <numFmt numFmtId="167" formatCode="&quot;$&quot;#,##0.00"/>
    <numFmt numFmtId="168" formatCode="_-* #,##0\ _€_-;\-* #,##0\ _€_-;_-* &quot;-&quot;\ _€_-;_-@_-"/>
    <numFmt numFmtId="169" formatCode="_-* #,##0.00\ _€_-;\-* #,##0.00\ _€_-;_-* &quot;-&quot;??\ _€_-;_-@_-"/>
    <numFmt numFmtId="170" formatCode="_-* #,##0\ &quot;€&quot;_-;\-* #,##0\ &quot;€&quot;_-;_-* &quot;-&quot;\ &quot;€&quot;_-;_-@_-"/>
    <numFmt numFmtId="171" formatCode="_-* #,##0.00\ &quot;€&quot;_-;\-* #,##0.00\ &quot;€&quot;_-;_-* &quot;-&quot;??\ &quot;€&quot;_-;_-@_-"/>
    <numFmt numFmtId="172" formatCode="0.00_)"/>
    <numFmt numFmtId="173" formatCode="#,##0.0,"/>
    <numFmt numFmtId="174" formatCode="[$-409]d\-mmm\-yy;@"/>
    <numFmt numFmtId="175" formatCode="d\ mmm\ yyyy"/>
    <numFmt numFmtId="176" formatCode="0.000"/>
    <numFmt numFmtId="177" formatCode="0.0000"/>
    <numFmt numFmtId="178" formatCode="0.000000"/>
    <numFmt numFmtId="179" formatCode="0.00000"/>
  </numFmts>
  <fonts count="19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sz val="8"/>
      <name val="Arial"/>
      <family val="2"/>
    </font>
    <font>
      <b/>
      <sz val="10"/>
      <color indexed="12"/>
      <name val="Arial"/>
      <family val="2"/>
    </font>
    <font>
      <b/>
      <sz val="8"/>
      <name val="Arial"/>
      <family val="2"/>
    </font>
    <font>
      <sz val="9"/>
      <name val="Arial"/>
      <family val="2"/>
    </font>
    <font>
      <sz val="10"/>
      <color indexed="12"/>
      <name val="Arial"/>
      <family val="2"/>
    </font>
    <font>
      <b/>
      <sz val="11"/>
      <name val="Arial"/>
      <family val="2"/>
    </font>
    <font>
      <b/>
      <sz val="10"/>
      <name val="Arial"/>
      <family val="2"/>
    </font>
    <font>
      <u/>
      <sz val="8"/>
      <color indexed="12"/>
      <name val="Arial"/>
      <family val="2"/>
    </font>
    <font>
      <b/>
      <sz val="14"/>
      <name val="Arial"/>
      <family val="2"/>
    </font>
    <font>
      <sz val="10"/>
      <color indexed="60"/>
      <name val="Arial"/>
      <family val="2"/>
    </font>
    <font>
      <sz val="10"/>
      <color indexed="10"/>
      <name val="Arial"/>
      <family val="2"/>
    </font>
    <font>
      <b/>
      <sz val="8"/>
      <color indexed="10"/>
      <name val="Arial"/>
      <family val="2"/>
    </font>
    <font>
      <i/>
      <sz val="10"/>
      <name val="Arial"/>
      <family val="2"/>
    </font>
    <font>
      <b/>
      <sz val="12"/>
      <name val="Geneva"/>
      <family val="2"/>
    </font>
    <font>
      <sz val="10"/>
      <color indexed="8"/>
      <name val="Arial"/>
      <family val="2"/>
    </font>
    <font>
      <vertAlign val="subscript"/>
      <sz val="10"/>
      <name val="Arial"/>
      <family val="2"/>
    </font>
    <font>
      <b/>
      <vertAlign val="subscript"/>
      <sz val="10"/>
      <name val="Arial"/>
      <family val="2"/>
    </font>
    <font>
      <u/>
      <sz val="10"/>
      <color indexed="12"/>
      <name val="Arial"/>
      <family val="2"/>
    </font>
    <font>
      <b/>
      <sz val="16"/>
      <name val="Arial"/>
      <family val="2"/>
    </font>
    <font>
      <b/>
      <i/>
      <sz val="16"/>
      <name val="Helv"/>
      <family val="2"/>
    </font>
    <font>
      <sz val="11"/>
      <color theme="1"/>
      <name val="Calibri"/>
      <family val="2"/>
      <scheme val="minor"/>
    </font>
    <font>
      <sz val="8"/>
      <color rgb="FF000000"/>
      <name val="Arial"/>
      <family val="2"/>
    </font>
    <font>
      <b/>
      <sz val="14"/>
      <color indexed="12"/>
      <name val="Arial"/>
      <family val="2"/>
    </font>
    <font>
      <sz val="14"/>
      <name val="Arial"/>
      <family val="2"/>
    </font>
    <font>
      <sz val="12"/>
      <color indexed="12"/>
      <name val="Arial"/>
      <family val="2"/>
    </font>
    <font>
      <sz val="12"/>
      <color indexed="8"/>
      <name val="Arial"/>
      <family val="2"/>
    </font>
    <font>
      <b/>
      <sz val="12"/>
      <color indexed="12"/>
      <name val="Arial"/>
      <family val="2"/>
    </font>
    <font>
      <b/>
      <sz val="12"/>
      <color indexed="17"/>
      <name val="Arial"/>
      <family val="2"/>
    </font>
    <font>
      <b/>
      <sz val="12"/>
      <color indexed="8"/>
      <name val="Arial"/>
      <family val="2"/>
    </font>
    <font>
      <b/>
      <u/>
      <sz val="24"/>
      <name val="Times New Roman"/>
      <family val="1"/>
    </font>
    <font>
      <b/>
      <sz val="10.5"/>
      <color indexed="81"/>
      <name val="Tahoma"/>
      <family val="2"/>
    </font>
    <font>
      <sz val="10.5"/>
      <color indexed="81"/>
      <name val="Tahoma"/>
      <family val="2"/>
    </font>
    <font>
      <sz val="11"/>
      <color indexed="55"/>
      <name val="Arial"/>
      <family val="2"/>
    </font>
    <font>
      <sz val="10"/>
      <color indexed="55"/>
      <name val="Arial"/>
      <family val="2"/>
    </font>
    <font>
      <b/>
      <u/>
      <sz val="14"/>
      <color indexed="12"/>
      <name val="Arial"/>
      <family val="2"/>
    </font>
    <font>
      <b/>
      <i/>
      <sz val="16"/>
      <name val="Arial"/>
      <family val="2"/>
    </font>
    <font>
      <b/>
      <sz val="9"/>
      <color indexed="81"/>
      <name val="Tahoma"/>
      <family val="2"/>
    </font>
    <font>
      <sz val="11"/>
      <color theme="0"/>
      <name val="Calibri"/>
      <family val="2"/>
      <scheme val="minor"/>
    </font>
    <font>
      <b/>
      <sz val="10"/>
      <color theme="1"/>
      <name val="Calibri"/>
      <family val="2"/>
      <scheme val="minor"/>
    </font>
    <font>
      <sz val="10"/>
      <color theme="1"/>
      <name val="Calibri"/>
      <family val="2"/>
      <scheme val="minor"/>
    </font>
    <font>
      <b/>
      <u/>
      <sz val="10"/>
      <name val="Arial"/>
      <family val="2"/>
    </font>
    <font>
      <sz val="11"/>
      <color rgb="FF000000"/>
      <name val="Calibri"/>
      <family val="2"/>
      <charset val="204"/>
    </font>
    <font>
      <b/>
      <sz val="10"/>
      <color indexed="8"/>
      <name val="Arial"/>
      <family val="2"/>
    </font>
    <font>
      <sz val="10"/>
      <name val="Arial"/>
      <family val="2"/>
      <charset val="134"/>
    </font>
    <font>
      <sz val="9"/>
      <name val="宋体"/>
      <family val="3"/>
      <charset val="134"/>
    </font>
    <font>
      <sz val="11"/>
      <color theme="1"/>
      <name val="Arial"/>
      <family val="2"/>
    </font>
    <font>
      <b/>
      <sz val="11"/>
      <color theme="1"/>
      <name val="Arial"/>
      <family val="2"/>
    </font>
    <font>
      <b/>
      <sz val="9"/>
      <name val="Arial"/>
      <family val="2"/>
    </font>
    <font>
      <sz val="10"/>
      <color rgb="FF0000FF"/>
      <name val="Arial"/>
      <family val="2"/>
    </font>
    <font>
      <sz val="9"/>
      <color indexed="81"/>
      <name val="Tahoma"/>
      <family val="2"/>
    </font>
    <font>
      <sz val="11"/>
      <name val="Arial"/>
      <family val="2"/>
    </font>
    <font>
      <sz val="11"/>
      <color theme="1"/>
      <name val="Calibri"/>
      <family val="2"/>
      <charset val="134"/>
      <scheme val="minor"/>
    </font>
    <font>
      <sz val="10"/>
      <color theme="1"/>
      <name val="Arial"/>
      <family val="2"/>
    </font>
    <font>
      <b/>
      <sz val="10"/>
      <color theme="1"/>
      <name val="Arial"/>
      <family val="2"/>
    </font>
    <font>
      <b/>
      <sz val="11"/>
      <name val="Calibri"/>
      <family val="2"/>
      <scheme val="minor"/>
    </font>
    <font>
      <b/>
      <sz val="14"/>
      <name val="Calibri"/>
      <family val="2"/>
      <scheme val="minor"/>
    </font>
    <font>
      <sz val="10"/>
      <color rgb="FFFF0000"/>
      <name val="Arial"/>
      <family val="2"/>
    </font>
    <font>
      <u/>
      <sz val="10"/>
      <color theme="10"/>
      <name val="Arial"/>
      <family val="2"/>
    </font>
    <font>
      <sz val="11"/>
      <color rgb="FFFF0000"/>
      <name val="Calibri"/>
      <family val="2"/>
      <scheme val="minor"/>
    </font>
    <font>
      <b/>
      <sz val="11"/>
      <color theme="1"/>
      <name val="Calibri"/>
      <family val="2"/>
      <scheme val="minor"/>
    </font>
    <font>
      <b/>
      <sz val="36"/>
      <name val="Arial"/>
      <family val="2"/>
    </font>
    <font>
      <b/>
      <i/>
      <sz val="11"/>
      <name val="Arial"/>
      <family val="2"/>
    </font>
    <font>
      <b/>
      <strike/>
      <sz val="11"/>
      <name val="Arial"/>
      <family val="2"/>
    </font>
    <font>
      <b/>
      <strike/>
      <sz val="9"/>
      <name val="Arial"/>
      <family val="2"/>
    </font>
    <font>
      <b/>
      <strike/>
      <sz val="10"/>
      <name val="Arial"/>
      <family val="2"/>
    </font>
    <font>
      <sz val="8"/>
      <color theme="1"/>
      <name val="Calibri"/>
      <family val="2"/>
      <scheme val="minor"/>
    </font>
    <font>
      <b/>
      <sz val="14"/>
      <color theme="1"/>
      <name val="Calibri"/>
      <family val="2"/>
      <scheme val="minor"/>
    </font>
    <font>
      <sz val="9"/>
      <color theme="1"/>
      <name val="Calibri"/>
      <family val="2"/>
      <scheme val="minor"/>
    </font>
    <font>
      <sz val="11"/>
      <color indexed="8"/>
      <name val="Calibri"/>
      <family val="2"/>
    </font>
    <font>
      <b/>
      <sz val="14"/>
      <color theme="1"/>
      <name val="Arial"/>
      <family val="2"/>
    </font>
    <font>
      <sz val="8"/>
      <color theme="1"/>
      <name val="Calibri"/>
      <family val="2"/>
    </font>
    <font>
      <u/>
      <sz val="11"/>
      <color theme="10"/>
      <name val="Calibri"/>
      <family val="2"/>
    </font>
    <font>
      <b/>
      <sz val="9"/>
      <color indexed="8"/>
      <name val="Arial"/>
      <family val="2"/>
    </font>
    <font>
      <sz val="10"/>
      <color indexed="8"/>
      <name val="Calibri"/>
      <family val="2"/>
    </font>
    <font>
      <sz val="9"/>
      <color indexed="8"/>
      <name val="Arial"/>
      <family val="2"/>
    </font>
    <font>
      <sz val="16"/>
      <color indexed="8"/>
      <name val="Arial"/>
      <family val="2"/>
    </font>
    <font>
      <b/>
      <sz val="16"/>
      <color indexed="8"/>
      <name val="Arial"/>
      <family val="2"/>
    </font>
    <font>
      <sz val="10"/>
      <color indexed="81"/>
      <name val="Calibri"/>
      <family val="2"/>
      <scheme val="minor"/>
    </font>
    <font>
      <sz val="9"/>
      <color indexed="81"/>
      <name val="Calibri"/>
      <family val="2"/>
      <scheme val="minor"/>
    </font>
    <font>
      <sz val="10"/>
      <color indexed="81"/>
      <name val="Tahoma"/>
      <family val="2"/>
    </font>
    <font>
      <b/>
      <sz val="9"/>
      <color indexed="81"/>
      <name val="Calibri"/>
      <family val="2"/>
      <scheme val="minor"/>
    </font>
    <font>
      <sz val="11"/>
      <name val="Calibri"/>
      <family val="2"/>
      <scheme val="minor"/>
    </font>
    <font>
      <b/>
      <i/>
      <sz val="14"/>
      <name val="Calibri"/>
      <family val="2"/>
      <scheme val="minor"/>
    </font>
    <font>
      <sz val="10"/>
      <name val="Calibri"/>
      <family val="2"/>
      <scheme val="minor"/>
    </font>
    <font>
      <sz val="11"/>
      <color theme="1"/>
      <name val="Calibri"/>
      <family val="2"/>
    </font>
    <font>
      <b/>
      <sz val="9"/>
      <color theme="1"/>
      <name val="Arial"/>
      <family val="2"/>
    </font>
    <font>
      <b/>
      <sz val="9"/>
      <color indexed="10"/>
      <name val="Calibri"/>
      <family val="2"/>
      <scheme val="minor"/>
    </font>
    <font>
      <sz val="11"/>
      <color indexed="8"/>
      <name val="Arial"/>
      <family val="2"/>
    </font>
    <font>
      <sz val="11"/>
      <color indexed="81"/>
      <name val="Calibri"/>
      <family val="2"/>
      <scheme val="minor"/>
    </font>
    <font>
      <b/>
      <sz val="11"/>
      <color indexed="8"/>
      <name val="Calibri"/>
      <family val="2"/>
      <scheme val="minor"/>
    </font>
    <font>
      <i/>
      <sz val="10"/>
      <color indexed="8"/>
      <name val="Calibri"/>
      <family val="2"/>
      <scheme val="minor"/>
    </font>
    <font>
      <b/>
      <sz val="11"/>
      <color rgb="FF0000FF"/>
      <name val="Calibri"/>
      <family val="2"/>
      <scheme val="minor"/>
    </font>
    <font>
      <u/>
      <sz val="8"/>
      <color theme="1"/>
      <name val="Arial"/>
      <family val="2"/>
    </font>
    <font>
      <u/>
      <sz val="10"/>
      <color theme="1"/>
      <name val="Calibri"/>
      <family val="2"/>
      <scheme val="minor"/>
    </font>
    <font>
      <sz val="10"/>
      <color theme="2" tint="-0.499984740745262"/>
      <name val="Calibri"/>
      <family val="2"/>
      <scheme val="minor"/>
    </font>
    <font>
      <sz val="24"/>
      <color theme="1"/>
      <name val="Calibri"/>
      <family val="2"/>
      <scheme val="minor"/>
    </font>
    <font>
      <b/>
      <sz val="8"/>
      <color theme="1"/>
      <name val="Calibri"/>
      <family val="2"/>
      <scheme val="minor"/>
    </font>
    <font>
      <b/>
      <sz val="9"/>
      <color theme="1"/>
      <name val="Calibri"/>
      <family val="2"/>
      <scheme val="minor"/>
    </font>
    <font>
      <b/>
      <sz val="18"/>
      <color theme="1"/>
      <name val="Calibri"/>
      <family val="2"/>
      <scheme val="minor"/>
    </font>
    <font>
      <b/>
      <u/>
      <sz val="12"/>
      <name val="Arial"/>
      <family val="2"/>
    </font>
    <font>
      <b/>
      <u/>
      <sz val="11"/>
      <name val="Arial"/>
      <family val="2"/>
    </font>
    <font>
      <u/>
      <sz val="11"/>
      <name val="Arial"/>
      <family val="2"/>
    </font>
    <font>
      <b/>
      <i/>
      <sz val="10"/>
      <name val="Arial"/>
      <family val="2"/>
    </font>
    <font>
      <i/>
      <sz val="9"/>
      <color indexed="81"/>
      <name val="Tahoma"/>
      <family val="2"/>
    </font>
    <font>
      <b/>
      <i/>
      <sz val="9"/>
      <color indexed="81"/>
      <name val="Tahoma"/>
      <family val="2"/>
    </font>
    <font>
      <sz val="11"/>
      <name val="GE Inspira"/>
      <family val="2"/>
    </font>
    <font>
      <i/>
      <sz val="11"/>
      <name val="GE Inspira"/>
    </font>
    <font>
      <b/>
      <sz val="11"/>
      <name val="GE Inspira"/>
      <family val="2"/>
    </font>
    <font>
      <u/>
      <sz val="11"/>
      <name val="GE Inspira"/>
      <family val="2"/>
    </font>
    <font>
      <b/>
      <i/>
      <sz val="11"/>
      <name val="GE Inspira"/>
      <family val="2"/>
    </font>
    <font>
      <i/>
      <sz val="11"/>
      <color rgb="FF00B050"/>
      <name val="GE Inspira"/>
    </font>
    <font>
      <b/>
      <i/>
      <sz val="11"/>
      <name val="GE Inspira"/>
    </font>
    <font>
      <sz val="11"/>
      <name val="GE Inspira"/>
    </font>
    <font>
      <i/>
      <sz val="11"/>
      <name val="GE Inspira"/>
      <family val="2"/>
    </font>
    <font>
      <sz val="11"/>
      <color rgb="FFFF0000"/>
      <name val="GE Inspira"/>
      <family val="2"/>
    </font>
    <font>
      <b/>
      <sz val="14"/>
      <name val="GE Inspira"/>
      <family val="2"/>
    </font>
    <font>
      <sz val="11"/>
      <name val="GE Inspira"/>
      <family val="1"/>
      <charset val="2"/>
    </font>
    <font>
      <b/>
      <sz val="11"/>
      <name val="Symbol"/>
      <family val="1"/>
      <charset val="2"/>
    </font>
    <font>
      <u/>
      <sz val="11"/>
      <name val="GE Inspira"/>
    </font>
    <font>
      <b/>
      <sz val="11"/>
      <name val="GE Inspira"/>
    </font>
    <font>
      <i/>
      <sz val="11"/>
      <color rgb="FFFF0000"/>
      <name val="GE Inspira"/>
      <family val="2"/>
    </font>
    <font>
      <sz val="11"/>
      <color rgb="FF0070C0"/>
      <name val="GE Inspira"/>
      <family val="2"/>
    </font>
    <font>
      <b/>
      <sz val="11"/>
      <color rgb="FFFF0000"/>
      <name val="GE Inspira"/>
      <family val="2"/>
    </font>
    <font>
      <b/>
      <sz val="10"/>
      <name val="GE Inspira"/>
      <family val="2"/>
    </font>
    <font>
      <b/>
      <sz val="14"/>
      <color rgb="FFFF0000"/>
      <name val="GE Inspira"/>
    </font>
    <font>
      <sz val="26"/>
      <color theme="1"/>
      <name val="Calibri"/>
      <family val="2"/>
      <scheme val="minor"/>
    </font>
    <font>
      <u/>
      <sz val="11"/>
      <color theme="10"/>
      <name val="Calibri"/>
      <family val="2"/>
      <scheme val="minor"/>
    </font>
    <font>
      <u/>
      <sz val="20"/>
      <color theme="10"/>
      <name val="Calibri"/>
      <family val="2"/>
      <scheme val="minor"/>
    </font>
    <font>
      <b/>
      <sz val="20"/>
      <color theme="1"/>
      <name val="Calibri"/>
      <family val="2"/>
      <scheme val="minor"/>
    </font>
    <font>
      <b/>
      <sz val="20"/>
      <color rgb="FFFFFFFF"/>
      <name val="Calibri"/>
      <family val="2"/>
      <scheme val="minor"/>
    </font>
    <font>
      <sz val="14"/>
      <name val="Calibri"/>
      <family val="2"/>
      <scheme val="minor"/>
    </font>
    <font>
      <b/>
      <sz val="15"/>
      <name val="Calibri"/>
      <family val="2"/>
      <scheme val="minor"/>
    </font>
    <font>
      <b/>
      <sz val="16"/>
      <color theme="0"/>
      <name val="Calibri"/>
      <family val="2"/>
      <scheme val="minor"/>
    </font>
    <font>
      <b/>
      <sz val="15"/>
      <color theme="0"/>
      <name val="Calibri"/>
      <family val="2"/>
      <scheme val="minor"/>
    </font>
    <font>
      <b/>
      <sz val="16"/>
      <name val="Calibri"/>
      <family val="2"/>
      <scheme val="minor"/>
    </font>
    <font>
      <sz val="13"/>
      <color theme="1"/>
      <name val="Calibri"/>
      <family val="2"/>
      <scheme val="minor"/>
    </font>
    <font>
      <sz val="20"/>
      <color theme="1"/>
      <name val="Calibri"/>
      <family val="2"/>
      <scheme val="minor"/>
    </font>
    <font>
      <b/>
      <sz val="28"/>
      <color rgb="FFFFFFFF"/>
      <name val="Calibri"/>
      <family val="2"/>
      <scheme val="minor"/>
    </font>
    <font>
      <b/>
      <sz val="36"/>
      <color rgb="FFFFFFFF"/>
      <name val="Calibri"/>
      <family val="2"/>
      <scheme val="minor"/>
    </font>
    <font>
      <sz val="12"/>
      <color theme="1"/>
      <name val="Calibri"/>
      <family val="2"/>
      <scheme val="minor"/>
    </font>
    <font>
      <b/>
      <sz val="14"/>
      <color theme="0"/>
      <name val="Calibri"/>
      <family val="2"/>
      <scheme val="minor"/>
    </font>
    <font>
      <sz val="14"/>
      <color rgb="FFFF0000"/>
      <name val="Calibri"/>
      <family val="2"/>
      <scheme val="minor"/>
    </font>
    <font>
      <sz val="16"/>
      <color rgb="FFFF0000"/>
      <name val="Calibri"/>
      <family val="2"/>
      <scheme val="minor"/>
    </font>
    <font>
      <sz val="16"/>
      <color theme="1"/>
      <name val="Calibri"/>
      <family val="2"/>
      <scheme val="minor"/>
    </font>
    <font>
      <sz val="12"/>
      <name val="Calibri"/>
      <family val="2"/>
      <scheme val="minor"/>
    </font>
    <font>
      <sz val="12"/>
      <color rgb="FFFF0000"/>
      <name val="Calibri"/>
      <family val="2"/>
      <scheme val="minor"/>
    </font>
    <font>
      <b/>
      <sz val="16"/>
      <color theme="1"/>
      <name val="Calibri"/>
      <family val="2"/>
      <scheme val="minor"/>
    </font>
    <font>
      <b/>
      <sz val="18"/>
      <color theme="0"/>
      <name val="Calibri"/>
      <family val="2"/>
      <scheme val="minor"/>
    </font>
    <font>
      <sz val="8"/>
      <name val="Calibri"/>
      <family val="2"/>
      <scheme val="minor"/>
    </font>
    <font>
      <u/>
      <sz val="10"/>
      <color rgb="FF0000FF"/>
      <name val="Arial"/>
      <family val="2"/>
    </font>
    <font>
      <b/>
      <sz val="11"/>
      <color theme="0"/>
      <name val="Arial"/>
      <family val="2"/>
    </font>
    <font>
      <sz val="16"/>
      <color theme="1"/>
      <name val="Arial"/>
      <family val="2"/>
    </font>
    <font>
      <sz val="20"/>
      <color theme="1"/>
      <name val="Arial"/>
      <family val="2"/>
    </font>
    <font>
      <sz val="11"/>
      <color theme="0"/>
      <name val="Arial"/>
      <family val="2"/>
    </font>
    <font>
      <b/>
      <sz val="16"/>
      <color theme="1"/>
      <name val="Arial Black"/>
      <family val="2"/>
    </font>
    <font>
      <sz val="8"/>
      <color theme="1"/>
      <name val="Arial"/>
      <family val="2"/>
    </font>
    <font>
      <sz val="8"/>
      <color theme="0"/>
      <name val="Arial"/>
      <family val="2"/>
    </font>
    <font>
      <u/>
      <sz val="10"/>
      <color rgb="FF000000"/>
      <name val="Arial"/>
      <family val="2"/>
    </font>
    <font>
      <sz val="11"/>
      <color rgb="FF000000"/>
      <name val="Arial"/>
      <family val="2"/>
    </font>
    <font>
      <sz val="10"/>
      <color rgb="FF000000"/>
      <name val="Arial"/>
      <family val="2"/>
    </font>
    <font>
      <i/>
      <sz val="10"/>
      <name val="Calibri"/>
      <family val="2"/>
      <scheme val="minor"/>
    </font>
    <font>
      <b/>
      <i/>
      <sz val="11"/>
      <name val="Calibri"/>
      <family val="2"/>
      <scheme val="minor"/>
    </font>
    <font>
      <b/>
      <sz val="10"/>
      <name val="Calibri"/>
      <family val="2"/>
      <scheme val="minor"/>
    </font>
    <font>
      <sz val="10"/>
      <color theme="1"/>
      <name val="Calibri"/>
      <family val="2"/>
    </font>
    <font>
      <b/>
      <u/>
      <sz val="16"/>
      <name val="Arial"/>
      <family val="2"/>
    </font>
    <font>
      <sz val="10"/>
      <color theme="0"/>
      <name val="Arial"/>
      <family val="2"/>
    </font>
    <font>
      <sz val="5"/>
      <name val="Arial"/>
      <family val="2"/>
    </font>
    <font>
      <sz val="10"/>
      <color theme="0" tint="-0.14999847407452621"/>
      <name val="Arial"/>
      <family val="2"/>
    </font>
    <font>
      <sz val="10"/>
      <color theme="0" tint="-0.34998626667073579"/>
      <name val="Arial"/>
      <family val="2"/>
    </font>
    <font>
      <sz val="5"/>
      <color theme="0" tint="-0.34998626667073579"/>
      <name val="Arial"/>
      <family val="2"/>
    </font>
    <font>
      <b/>
      <sz val="15.5"/>
      <name val="Arial"/>
      <family val="2"/>
    </font>
    <font>
      <b/>
      <u/>
      <sz val="15.5"/>
      <name val="Arial"/>
      <family val="2"/>
    </font>
    <font>
      <b/>
      <sz val="10"/>
      <color theme="0"/>
      <name val="Arial"/>
      <family val="2"/>
    </font>
    <font>
      <u/>
      <sz val="10"/>
      <name val="Arial"/>
      <family val="2"/>
    </font>
    <font>
      <b/>
      <sz val="12"/>
      <color rgb="FF0000CC"/>
      <name val="Arial"/>
      <family val="2"/>
    </font>
    <font>
      <sz val="12"/>
      <color rgb="FF0000CC"/>
      <name val="Arial"/>
      <family val="2"/>
    </font>
    <font>
      <vertAlign val="superscript"/>
      <sz val="10"/>
      <name val="Arial"/>
      <family val="2"/>
    </font>
    <font>
      <b/>
      <sz val="10"/>
      <color rgb="FF0000CC"/>
      <name val="Arial"/>
      <family val="2"/>
    </font>
    <font>
      <b/>
      <sz val="10"/>
      <color rgb="FF0000FF"/>
      <name val="Arial"/>
      <family val="2"/>
    </font>
    <font>
      <b/>
      <sz val="12"/>
      <color rgb="FFFF0000"/>
      <name val="Arial"/>
      <family val="2"/>
    </font>
    <font>
      <sz val="10"/>
      <color rgb="FFC00000"/>
      <name val="Arial"/>
      <family val="2"/>
    </font>
    <font>
      <b/>
      <sz val="10"/>
      <color indexed="9"/>
      <name val="Arial"/>
      <family val="2"/>
    </font>
    <font>
      <sz val="10"/>
      <color theme="0" tint="-0.499984740745262"/>
      <name val="Arial"/>
      <family val="2"/>
    </font>
  </fonts>
  <fills count="4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66FF3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50"/>
        <bgColor indexed="64"/>
      </patternFill>
    </fill>
    <fill>
      <patternFill patternType="solid">
        <fgColor indexed="43"/>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FFFF66"/>
        <bgColor indexed="64"/>
      </patternFill>
    </fill>
    <fill>
      <patternFill patternType="solid">
        <fgColor rgb="FFCCFF66"/>
        <bgColor indexed="64"/>
      </patternFill>
    </fill>
    <fill>
      <patternFill patternType="solid">
        <fgColor indexed="44"/>
        <bgColor indexed="64"/>
      </patternFill>
    </fill>
    <fill>
      <patternFill patternType="solid">
        <fgColor rgb="FFFFFFCC"/>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FF"/>
        <bgColor indexed="64"/>
      </patternFill>
    </fill>
    <fill>
      <patternFill patternType="solid">
        <fgColor rgb="FF0070C0"/>
        <bgColor indexed="64"/>
      </patternFill>
    </fill>
    <fill>
      <patternFill patternType="solid">
        <fgColor rgb="FF2F75B5"/>
        <bgColor indexed="64"/>
      </patternFill>
    </fill>
    <fill>
      <patternFill patternType="solid">
        <fgColor theme="0" tint="-0.499984740745262"/>
        <bgColor indexed="64"/>
      </patternFill>
    </fill>
    <fill>
      <patternFill patternType="solid">
        <fgColor rgb="FF7030A0"/>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rgb="FF002060"/>
        <bgColor indexed="64"/>
      </patternFill>
    </fill>
    <fill>
      <patternFill patternType="solid">
        <fgColor theme="7" tint="0.79998168889431442"/>
        <bgColor indexed="64"/>
      </patternFill>
    </fill>
    <fill>
      <patternFill patternType="solid">
        <fgColor theme="4"/>
        <bgColor indexed="64"/>
      </patternFill>
    </fill>
    <fill>
      <patternFill patternType="solid">
        <fgColor theme="1"/>
        <bgColor indexed="64"/>
      </patternFill>
    </fill>
    <fill>
      <patternFill patternType="solid">
        <fgColor rgb="FF245590"/>
        <bgColor indexed="64"/>
      </patternFill>
    </fill>
    <fill>
      <patternFill patternType="solid">
        <fgColor theme="3" tint="0.79998168889431442"/>
        <bgColor indexed="64"/>
      </patternFill>
    </fill>
    <fill>
      <patternFill patternType="solid">
        <fgColor rgb="FFFFFF99"/>
        <bgColor indexed="64"/>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auto="1"/>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thin">
        <color indexed="64"/>
      </bottom>
      <diagonal/>
    </border>
    <border>
      <left style="medium">
        <color rgb="FF000000"/>
      </left>
      <right style="thin">
        <color indexed="64"/>
      </right>
      <top style="medium">
        <color rgb="FF000000"/>
      </top>
      <bottom style="thin">
        <color indexed="64"/>
      </bottom>
      <diagonal/>
    </border>
    <border>
      <left/>
      <right/>
      <top style="medium">
        <color rgb="FF000000"/>
      </top>
      <bottom/>
      <diagonal/>
    </border>
    <border>
      <left style="double">
        <color indexed="64"/>
      </left>
      <right style="double">
        <color indexed="64"/>
      </right>
      <top style="double">
        <color auto="1"/>
      </top>
      <bottom style="thin">
        <color indexed="64"/>
      </bottom>
      <diagonal/>
    </border>
    <border>
      <left style="double">
        <color auto="1"/>
      </left>
      <right/>
      <top style="double">
        <color auto="1"/>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auto="1"/>
      </left>
      <right style="dashed">
        <color auto="1"/>
      </right>
      <top/>
      <bottom style="double">
        <color auto="1"/>
      </bottom>
      <diagonal/>
    </border>
    <border>
      <left style="double">
        <color indexed="64"/>
      </left>
      <right/>
      <top/>
      <bottom style="double">
        <color indexed="64"/>
      </bottom>
      <diagonal/>
    </border>
    <border>
      <left/>
      <right/>
      <top/>
      <bottom style="double">
        <color indexed="64"/>
      </bottom>
      <diagonal/>
    </border>
    <border>
      <left/>
      <right/>
      <top/>
      <bottom style="thin">
        <color theme="0"/>
      </bottom>
      <diagonal/>
    </border>
    <border>
      <left style="medium">
        <color indexed="64"/>
      </left>
      <right style="medium">
        <color indexed="64"/>
      </right>
      <top style="medium">
        <color indexed="64"/>
      </top>
      <bottom style="medium">
        <color theme="0"/>
      </bottom>
      <diagonal/>
    </border>
    <border>
      <left style="thin">
        <color indexed="64"/>
      </left>
      <right style="medium">
        <color indexed="64"/>
      </right>
      <top style="thin">
        <color theme="0"/>
      </top>
      <bottom/>
      <diagonal/>
    </border>
    <border>
      <left style="medium">
        <color indexed="64"/>
      </left>
      <right style="medium">
        <color indexed="64"/>
      </right>
      <top style="medium">
        <color theme="0"/>
      </top>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medium">
        <color theme="1"/>
      </bottom>
      <diagonal/>
    </border>
    <border>
      <left style="medium">
        <color rgb="FF0000CC"/>
      </left>
      <right/>
      <top style="medium">
        <color rgb="FF0000CC"/>
      </top>
      <bottom/>
      <diagonal/>
    </border>
    <border>
      <left/>
      <right style="medium">
        <color rgb="FF0000CC"/>
      </right>
      <top style="medium">
        <color rgb="FF0000CC"/>
      </top>
      <bottom/>
      <diagonal/>
    </border>
    <border>
      <left style="medium">
        <color rgb="FF0000CC"/>
      </left>
      <right/>
      <top/>
      <bottom style="medium">
        <color rgb="FF0000CC"/>
      </bottom>
      <diagonal/>
    </border>
    <border>
      <left/>
      <right style="medium">
        <color rgb="FF0000CC"/>
      </right>
      <top/>
      <bottom style="medium">
        <color rgb="FF0000CC"/>
      </bottom>
      <diagonal/>
    </border>
    <border>
      <left style="medium">
        <color rgb="FF0000CC"/>
      </left>
      <right/>
      <top/>
      <bottom/>
      <diagonal/>
    </border>
    <border>
      <left/>
      <right style="medium">
        <color rgb="FF0000CC"/>
      </right>
      <top/>
      <bottom/>
      <diagonal/>
    </border>
    <border>
      <left/>
      <right style="thin">
        <color indexed="64"/>
      </right>
      <top style="medium">
        <color indexed="64"/>
      </top>
      <bottom style="medium">
        <color indexed="64"/>
      </bottom>
      <diagonal/>
    </border>
  </borders>
  <cellStyleXfs count="64">
    <xf numFmtId="0" fontId="0" fillId="0" borderId="0"/>
    <xf numFmtId="165" fontId="10" fillId="0" borderId="0" applyFill="0" applyBorder="0" applyAlignment="0"/>
    <xf numFmtId="165" fontId="10" fillId="0" borderId="0" applyFill="0" applyBorder="0" applyAlignment="0"/>
    <xf numFmtId="166" fontId="10" fillId="0" borderId="0" applyFill="0" applyBorder="0" applyAlignment="0"/>
    <xf numFmtId="166" fontId="10" fillId="0" borderId="0" applyFill="0" applyBorder="0" applyAlignment="0"/>
    <xf numFmtId="167" fontId="10" fillId="0" borderId="0" applyFill="0" applyBorder="0" applyAlignment="0"/>
    <xf numFmtId="167" fontId="10" fillId="0" borderId="0" applyFill="0" applyBorder="0" applyAlignment="0"/>
    <xf numFmtId="44" fontId="10" fillId="0" borderId="0" applyFont="0" applyFill="0" applyBorder="0" applyAlignment="0" applyProtection="0"/>
    <xf numFmtId="44" fontId="10" fillId="0" borderId="0" applyFont="0" applyFill="0" applyBorder="0" applyAlignment="0" applyProtection="0"/>
    <xf numFmtId="165" fontId="10" fillId="0" borderId="0" applyFill="0" applyBorder="0" applyAlignment="0"/>
    <xf numFmtId="165" fontId="10" fillId="0" borderId="0" applyFill="0" applyBorder="0" applyAlignment="0"/>
    <xf numFmtId="38" fontId="13" fillId="2" borderId="0" applyNumberFormat="0" applyBorder="0" applyAlignment="0" applyProtection="0"/>
    <xf numFmtId="38" fontId="13" fillId="2" borderId="0" applyNumberFormat="0" applyBorder="0" applyAlignment="0" applyProtection="0"/>
    <xf numFmtId="0" fontId="12" fillId="0" borderId="1" applyNumberFormat="0" applyAlignment="0" applyProtection="0">
      <alignment horizontal="left" vertical="center"/>
    </xf>
    <xf numFmtId="0" fontId="12" fillId="0" borderId="2">
      <alignment horizontal="left" vertical="center"/>
    </xf>
    <xf numFmtId="10" fontId="13" fillId="3" borderId="3" applyNumberFormat="0" applyBorder="0" applyAlignment="0" applyProtection="0"/>
    <xf numFmtId="10" fontId="13" fillId="3" borderId="3" applyNumberFormat="0" applyBorder="0" applyAlignment="0" applyProtection="0"/>
    <xf numFmtId="165" fontId="10" fillId="0" borderId="0" applyFill="0" applyBorder="0" applyAlignment="0"/>
    <xf numFmtId="165" fontId="10" fillId="0" borderId="0" applyFill="0" applyBorder="0" applyAlignment="0"/>
    <xf numFmtId="168"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2" fontId="32" fillId="0" borderId="0"/>
    <xf numFmtId="0" fontId="33"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0" fontId="10" fillId="0" borderId="0" applyFont="0" applyFill="0" applyBorder="0" applyAlignment="0" applyProtection="0"/>
    <xf numFmtId="165" fontId="10" fillId="0" borderId="0" applyFill="0" applyBorder="0" applyAlignment="0"/>
    <xf numFmtId="165" fontId="10" fillId="0" borderId="0" applyFill="0" applyBorder="0" applyAlignment="0"/>
    <xf numFmtId="49" fontId="27" fillId="0" borderId="0" applyFill="0" applyBorder="0" applyAlignment="0"/>
    <xf numFmtId="165" fontId="10" fillId="0" borderId="0" applyFill="0" applyBorder="0" applyAlignment="0"/>
    <xf numFmtId="165" fontId="10" fillId="0" borderId="0" applyFill="0" applyBorder="0" applyAlignment="0"/>
    <xf numFmtId="173" fontId="16" fillId="0" borderId="0">
      <alignment horizontal="right"/>
    </xf>
    <xf numFmtId="9" fontId="10" fillId="0" borderId="0" applyFont="0" applyFill="0" applyBorder="0" applyAlignment="0" applyProtection="0"/>
    <xf numFmtId="0" fontId="9" fillId="0" borderId="0"/>
    <xf numFmtId="0" fontId="8" fillId="0" borderId="0"/>
    <xf numFmtId="0" fontId="54" fillId="0" borderId="0"/>
    <xf numFmtId="174" fontId="7" fillId="0" borderId="0"/>
    <xf numFmtId="0" fontId="6" fillId="0" borderId="0"/>
    <xf numFmtId="0" fontId="30" fillId="0" borderId="0" applyNumberFormat="0" applyFill="0" applyBorder="0" applyAlignment="0" applyProtection="0">
      <alignment vertical="top"/>
      <protection locked="0"/>
    </xf>
    <xf numFmtId="0" fontId="56" fillId="0" borderId="0">
      <alignment vertical="center"/>
    </xf>
    <xf numFmtId="0" fontId="5" fillId="0" borderId="0"/>
    <xf numFmtId="164" fontId="10" fillId="0" borderId="0" applyFont="0" applyFill="0" applyBorder="0" applyAlignment="0" applyProtection="0"/>
    <xf numFmtId="174" fontId="10" fillId="0" borderId="0"/>
    <xf numFmtId="0" fontId="10" fillId="0" borderId="0">
      <alignment vertical="center"/>
    </xf>
    <xf numFmtId="0" fontId="10" fillId="0" borderId="0">
      <alignment vertical="center"/>
    </xf>
    <xf numFmtId="0" fontId="4" fillId="0" borderId="0"/>
    <xf numFmtId="0" fontId="64" fillId="0" borderId="0">
      <alignment vertical="center"/>
    </xf>
    <xf numFmtId="0" fontId="3" fillId="0" borderId="0"/>
    <xf numFmtId="0" fontId="2" fillId="0" borderId="0"/>
    <xf numFmtId="0" fontId="70" fillId="0" borderId="0" applyNumberFormat="0" applyFill="0" applyBorder="0" applyAlignment="0" applyProtection="0"/>
    <xf numFmtId="0" fontId="58" fillId="0" borderId="0"/>
    <xf numFmtId="0" fontId="81" fillId="0" borderId="0"/>
    <xf numFmtId="0" fontId="65" fillId="0" borderId="0"/>
    <xf numFmtId="0" fontId="84" fillId="0" borderId="0" applyNumberFormat="0" applyFill="0" applyBorder="0" applyAlignment="0" applyProtection="0">
      <alignment vertical="top"/>
      <protection locked="0"/>
    </xf>
    <xf numFmtId="0" fontId="10" fillId="0" borderId="0"/>
    <xf numFmtId="0" fontId="10" fillId="0" borderId="0"/>
    <xf numFmtId="0" fontId="1" fillId="0" borderId="0"/>
    <xf numFmtId="0" fontId="10" fillId="0" borderId="0"/>
    <xf numFmtId="0" fontId="139" fillId="0" borderId="0" applyNumberFormat="0" applyFill="0" applyBorder="0" applyAlignment="0" applyProtection="0"/>
  </cellStyleXfs>
  <cellXfs count="1765">
    <xf numFmtId="0" fontId="0" fillId="0" borderId="0" xfId="0"/>
    <xf numFmtId="0" fontId="10" fillId="0" borderId="0" xfId="0" applyFont="1"/>
    <xf numFmtId="0" fontId="10" fillId="0" borderId="0" xfId="0" applyFont="1" applyFill="1"/>
    <xf numFmtId="0" fontId="10" fillId="4" borderId="0" xfId="0" applyFont="1" applyFill="1"/>
    <xf numFmtId="0" fontId="10" fillId="4" borderId="0" xfId="0" applyFont="1" applyFill="1" applyBorder="1"/>
    <xf numFmtId="0" fontId="10" fillId="4" borderId="6" xfId="0" applyFont="1" applyFill="1" applyBorder="1"/>
    <xf numFmtId="0" fontId="21" fillId="4" borderId="7" xfId="0" applyFont="1" applyFill="1" applyBorder="1" applyAlignment="1">
      <alignment horizontal="centerContinuous"/>
    </xf>
    <xf numFmtId="0" fontId="10" fillId="4" borderId="7" xfId="0" applyFont="1" applyFill="1" applyBorder="1" applyAlignment="1">
      <alignment horizontal="centerContinuous"/>
    </xf>
    <xf numFmtId="0" fontId="10" fillId="4" borderId="4" xfId="0" applyFont="1" applyFill="1" applyBorder="1" applyAlignment="1">
      <alignment horizontal="centerContinuous"/>
    </xf>
    <xf numFmtId="0" fontId="10" fillId="4" borderId="7" xfId="0" applyFont="1" applyFill="1" applyBorder="1"/>
    <xf numFmtId="0" fontId="10" fillId="4" borderId="4" xfId="0" applyFont="1" applyFill="1" applyBorder="1"/>
    <xf numFmtId="0" fontId="10" fillId="4" borderId="8" xfId="0" applyFont="1" applyFill="1" applyBorder="1"/>
    <xf numFmtId="0" fontId="21" fillId="4" borderId="0" xfId="0" applyFont="1" applyFill="1" applyBorder="1" applyAlignment="1">
      <alignment horizontal="centerContinuous"/>
    </xf>
    <xf numFmtId="0" fontId="10" fillId="4" borderId="0" xfId="0" applyFont="1" applyFill="1" applyBorder="1" applyAlignment="1">
      <alignment horizontal="centerContinuous"/>
    </xf>
    <xf numFmtId="0" fontId="10" fillId="4" borderId="5" xfId="0" applyFont="1" applyFill="1" applyBorder="1" applyAlignment="1">
      <alignment horizontal="centerContinuous"/>
    </xf>
    <xf numFmtId="0" fontId="10" fillId="4" borderId="5" xfId="0" applyFont="1" applyFill="1" applyBorder="1"/>
    <xf numFmtId="0" fontId="22" fillId="4" borderId="0" xfId="0" applyFont="1" applyFill="1" applyBorder="1" applyAlignment="1">
      <alignment horizontal="center"/>
    </xf>
    <xf numFmtId="0" fontId="13" fillId="4" borderId="0" xfId="0" applyFont="1" applyFill="1"/>
    <xf numFmtId="0" fontId="13" fillId="4" borderId="8" xfId="0" applyFont="1" applyFill="1" applyBorder="1"/>
    <xf numFmtId="0" fontId="13" fillId="2" borderId="6" xfId="0" applyFont="1" applyFill="1" applyBorder="1"/>
    <xf numFmtId="0" fontId="13" fillId="2" borderId="7" xfId="0" applyFont="1" applyFill="1" applyBorder="1"/>
    <xf numFmtId="0" fontId="13" fillId="2" borderId="17" xfId="0" applyFont="1" applyFill="1" applyBorder="1"/>
    <xf numFmtId="0" fontId="13" fillId="2" borderId="18" xfId="0" applyFont="1" applyFill="1" applyBorder="1"/>
    <xf numFmtId="0" fontId="13" fillId="2" borderId="4" xfId="0" applyFont="1" applyFill="1" applyBorder="1"/>
    <xf numFmtId="0" fontId="13" fillId="4" borderId="5" xfId="0" applyFont="1" applyFill="1" applyBorder="1"/>
    <xf numFmtId="0" fontId="13" fillId="0" borderId="0" xfId="0" applyFont="1"/>
    <xf numFmtId="0" fontId="13" fillId="2" borderId="19" xfId="0" applyFont="1" applyFill="1" applyBorder="1"/>
    <xf numFmtId="0" fontId="13" fillId="2" borderId="9" xfId="0" applyFont="1" applyFill="1" applyBorder="1"/>
    <xf numFmtId="0" fontId="13" fillId="2" borderId="20" xfId="0" applyFont="1" applyFill="1" applyBorder="1"/>
    <xf numFmtId="0" fontId="13" fillId="2" borderId="21" xfId="0" applyFont="1" applyFill="1" applyBorder="1"/>
    <xf numFmtId="0" fontId="13" fillId="2" borderId="22" xfId="0" applyFont="1" applyFill="1" applyBorder="1"/>
    <xf numFmtId="0" fontId="13" fillId="2" borderId="9" xfId="0" applyFont="1" applyFill="1" applyBorder="1" applyAlignment="1">
      <alignment horizontal="centerContinuous"/>
    </xf>
    <xf numFmtId="0" fontId="13" fillId="2" borderId="20" xfId="0" applyFont="1" applyFill="1" applyBorder="1" applyAlignment="1">
      <alignment horizontal="centerContinuous"/>
    </xf>
    <xf numFmtId="0" fontId="17" fillId="6" borderId="14" xfId="0" applyFont="1" applyFill="1" applyBorder="1" applyAlignment="1">
      <alignment horizontal="center"/>
    </xf>
    <xf numFmtId="0" fontId="17" fillId="6" borderId="23" xfId="0" applyFont="1" applyFill="1" applyBorder="1" applyAlignment="1">
      <alignment horizontal="center"/>
    </xf>
    <xf numFmtId="0" fontId="13" fillId="7" borderId="19" xfId="0" applyFont="1" applyFill="1" applyBorder="1"/>
    <xf numFmtId="0" fontId="13" fillId="7" borderId="9" xfId="0" applyFont="1" applyFill="1" applyBorder="1"/>
    <xf numFmtId="0" fontId="13" fillId="7" borderId="20" xfId="0" applyFont="1" applyFill="1" applyBorder="1"/>
    <xf numFmtId="0" fontId="13" fillId="7" borderId="21" xfId="0" applyFont="1" applyFill="1" applyBorder="1"/>
    <xf numFmtId="0" fontId="10" fillId="0" borderId="8" xfId="0" applyFont="1" applyBorder="1"/>
    <xf numFmtId="0" fontId="23" fillId="4" borderId="0" xfId="0" applyFont="1" applyFill="1" applyBorder="1"/>
    <xf numFmtId="0" fontId="10" fillId="4" borderId="0" xfId="0" applyFont="1" applyFill="1" applyBorder="1" applyAlignment="1">
      <alignment horizontal="center"/>
    </xf>
    <xf numFmtId="0" fontId="10" fillId="4" borderId="11" xfId="0" applyFont="1" applyFill="1" applyBorder="1"/>
    <xf numFmtId="0" fontId="19" fillId="7" borderId="24" xfId="0" applyFont="1" applyFill="1" applyBorder="1" applyAlignment="1">
      <alignment horizontal="center"/>
    </xf>
    <xf numFmtId="0" fontId="19" fillId="7" borderId="25" xfId="0" applyFont="1" applyFill="1" applyBorder="1" applyAlignment="1">
      <alignment horizontal="center"/>
    </xf>
    <xf numFmtId="0" fontId="19" fillId="7" borderId="26" xfId="0" applyFont="1" applyFill="1" applyBorder="1" applyAlignment="1">
      <alignment horizontal="center"/>
    </xf>
    <xf numFmtId="0" fontId="19" fillId="7" borderId="17" xfId="0" applyFont="1" applyFill="1" applyBorder="1" applyAlignment="1">
      <alignment horizontal="center"/>
    </xf>
    <xf numFmtId="0" fontId="19" fillId="7" borderId="27" xfId="0" applyFont="1" applyFill="1" applyBorder="1" applyAlignment="1">
      <alignment horizontal="center"/>
    </xf>
    <xf numFmtId="0" fontId="17" fillId="6" borderId="28" xfId="0" applyFont="1" applyFill="1" applyBorder="1" applyAlignment="1" applyProtection="1">
      <alignment horizontal="center"/>
      <protection locked="0"/>
    </xf>
    <xf numFmtId="0" fontId="17" fillId="6" borderId="26" xfId="0" applyFont="1" applyFill="1" applyBorder="1" applyAlignment="1" applyProtection="1">
      <alignment horizontal="center"/>
      <protection locked="0"/>
    </xf>
    <xf numFmtId="0" fontId="17" fillId="6" borderId="29" xfId="0" applyFont="1" applyFill="1" applyBorder="1" applyAlignment="1" applyProtection="1">
      <alignment horizontal="center"/>
      <protection locked="0"/>
    </xf>
    <xf numFmtId="0" fontId="10" fillId="0" borderId="0" xfId="0" applyFont="1" applyBorder="1"/>
    <xf numFmtId="0" fontId="19" fillId="4" borderId="30" xfId="0" applyFont="1" applyFill="1" applyBorder="1" applyAlignment="1">
      <alignment horizontal="center"/>
    </xf>
    <xf numFmtId="0" fontId="19" fillId="4" borderId="31" xfId="0" applyFont="1" applyFill="1" applyBorder="1" applyAlignment="1">
      <alignment horizontal="center"/>
    </xf>
    <xf numFmtId="0" fontId="19" fillId="4" borderId="26" xfId="0" applyFont="1" applyFill="1" applyBorder="1" applyAlignment="1">
      <alignment horizontal="center"/>
    </xf>
    <xf numFmtId="0" fontId="19" fillId="4" borderId="32" xfId="0" applyFont="1" applyFill="1" applyBorder="1" applyAlignment="1">
      <alignment horizontal="center"/>
    </xf>
    <xf numFmtId="0" fontId="19" fillId="4" borderId="33" xfId="0" applyFont="1" applyFill="1" applyBorder="1" applyAlignment="1">
      <alignment horizontal="center"/>
    </xf>
    <xf numFmtId="0" fontId="10" fillId="4" borderId="0" xfId="0" quotePrefix="1" applyFont="1" applyFill="1" applyBorder="1" applyAlignment="1">
      <alignment horizontal="left"/>
    </xf>
    <xf numFmtId="0" fontId="10" fillId="4" borderId="0" xfId="0" applyFont="1" applyFill="1" applyBorder="1" applyAlignment="1">
      <alignment wrapText="1"/>
    </xf>
    <xf numFmtId="2" fontId="10" fillId="4" borderId="0" xfId="0" applyNumberFormat="1" applyFont="1" applyFill="1" applyBorder="1"/>
    <xf numFmtId="1" fontId="10" fillId="4" borderId="34" xfId="0" applyNumberFormat="1" applyFont="1" applyFill="1" applyBorder="1" applyAlignment="1">
      <alignment horizontal="center"/>
    </xf>
    <xf numFmtId="0" fontId="10" fillId="4" borderId="35" xfId="0" applyFont="1" applyFill="1" applyBorder="1" applyAlignment="1">
      <alignment horizontal="center"/>
    </xf>
    <xf numFmtId="0" fontId="10" fillId="4" borderId="34" xfId="0" applyFont="1" applyFill="1" applyBorder="1" applyAlignment="1">
      <alignment horizontal="center"/>
    </xf>
    <xf numFmtId="0" fontId="10" fillId="0" borderId="34" xfId="0" applyFont="1" applyBorder="1" applyAlignment="1">
      <alignment horizontal="center"/>
    </xf>
    <xf numFmtId="0" fontId="10" fillId="4" borderId="10" xfId="0" applyFont="1" applyFill="1" applyBorder="1"/>
    <xf numFmtId="0" fontId="10" fillId="4" borderId="11" xfId="0" applyFont="1" applyFill="1" applyBorder="1" applyAlignment="1">
      <alignment horizontal="center" wrapText="1"/>
    </xf>
    <xf numFmtId="1" fontId="10" fillId="4" borderId="11" xfId="0" applyNumberFormat="1" applyFont="1" applyFill="1" applyBorder="1" applyAlignment="1">
      <alignment horizontal="center"/>
    </xf>
    <xf numFmtId="0" fontId="10" fillId="4" borderId="11" xfId="0" applyFont="1" applyFill="1" applyBorder="1" applyAlignment="1">
      <alignment horizontal="center"/>
    </xf>
    <xf numFmtId="2" fontId="10" fillId="4" borderId="11" xfId="0" applyNumberFormat="1" applyFont="1" applyFill="1" applyBorder="1" applyAlignment="1">
      <alignment horizontal="center"/>
    </xf>
    <xf numFmtId="0" fontId="10" fillId="4" borderId="12" xfId="0" applyFont="1" applyFill="1" applyBorder="1"/>
    <xf numFmtId="0" fontId="26" fillId="0" borderId="0" xfId="0" applyFont="1" applyFill="1" applyAlignment="1" applyProtection="1">
      <alignment horizontal="center" vertical="center"/>
    </xf>
    <xf numFmtId="0" fontId="10" fillId="0" borderId="0" xfId="25" applyProtection="1"/>
    <xf numFmtId="0" fontId="19" fillId="0" borderId="0" xfId="25" applyFont="1" applyAlignment="1" applyProtection="1">
      <alignment horizontal="center"/>
    </xf>
    <xf numFmtId="0" fontId="19" fillId="0" borderId="0" xfId="25" applyFont="1" applyProtection="1"/>
    <xf numFmtId="0" fontId="11" fillId="0" borderId="0" xfId="25" applyFont="1" applyAlignment="1" applyProtection="1">
      <alignment horizontal="left"/>
    </xf>
    <xf numFmtId="1" fontId="19" fillId="0" borderId="0" xfId="25" quotePrefix="1" applyNumberFormat="1" applyFont="1" applyAlignment="1" applyProtection="1">
      <alignment horizontal="right"/>
    </xf>
    <xf numFmtId="0" fontId="19" fillId="0" borderId="0" xfId="25" quotePrefix="1" applyFont="1" applyAlignment="1" applyProtection="1">
      <alignment horizontal="right"/>
    </xf>
    <xf numFmtId="0" fontId="21" fillId="0" borderId="0" xfId="25" applyFont="1" applyAlignment="1" applyProtection="1">
      <alignment horizontal="right"/>
    </xf>
    <xf numFmtId="0" fontId="17" fillId="0" borderId="0" xfId="25" applyFont="1" applyFill="1" applyProtection="1"/>
    <xf numFmtId="0" fontId="35" fillId="0" borderId="0" xfId="25" applyFont="1" applyFill="1" applyProtection="1"/>
    <xf numFmtId="10" fontId="21" fillId="2" borderId="52" xfId="37" applyNumberFormat="1" applyFont="1" applyFill="1" applyBorder="1" applyProtection="1"/>
    <xf numFmtId="0" fontId="35" fillId="2" borderId="0" xfId="25" applyFont="1" applyFill="1" applyAlignment="1" applyProtection="1">
      <alignment horizontal="right"/>
    </xf>
    <xf numFmtId="0" fontId="10" fillId="2" borderId="0" xfId="25" applyFill="1" applyProtection="1"/>
    <xf numFmtId="0" fontId="17" fillId="2" borderId="0" xfId="25" applyFont="1" applyFill="1" applyProtection="1"/>
    <xf numFmtId="0" fontId="10" fillId="0" borderId="0" xfId="25" applyFill="1" applyProtection="1"/>
    <xf numFmtId="0" fontId="21" fillId="2" borderId="0" xfId="25" applyFont="1" applyFill="1" applyAlignment="1" applyProtection="1">
      <alignment horizontal="right"/>
    </xf>
    <xf numFmtId="0" fontId="17" fillId="0" borderId="0" xfId="25" applyFont="1" applyProtection="1"/>
    <xf numFmtId="0" fontId="10" fillId="0" borderId="0" xfId="25"/>
    <xf numFmtId="0" fontId="10" fillId="0" borderId="0" xfId="25" applyAlignment="1">
      <alignment horizontal="center"/>
    </xf>
    <xf numFmtId="0" fontId="19" fillId="0" borderId="0" xfId="25" applyFont="1" applyAlignment="1">
      <alignment horizontal="center"/>
    </xf>
    <xf numFmtId="0" fontId="19" fillId="0" borderId="0" xfId="25" applyFont="1"/>
    <xf numFmtId="10" fontId="35" fillId="2" borderId="52" xfId="25" applyNumberFormat="1" applyFont="1" applyFill="1" applyBorder="1" applyAlignment="1" applyProtection="1">
      <alignment horizontal="center"/>
    </xf>
    <xf numFmtId="10" fontId="35" fillId="2" borderId="68" xfId="25" applyNumberFormat="1" applyFont="1" applyFill="1" applyBorder="1" applyAlignment="1" applyProtection="1">
      <alignment horizontal="center"/>
    </xf>
    <xf numFmtId="0" fontId="17" fillId="2" borderId="0" xfId="25" applyFont="1" applyFill="1" applyAlignment="1" applyProtection="1">
      <alignment horizontal="left"/>
    </xf>
    <xf numFmtId="0" fontId="35" fillId="2" borderId="0" xfId="25" applyFont="1" applyFill="1" applyAlignment="1" applyProtection="1">
      <alignment horizontal="centerContinuous"/>
    </xf>
    <xf numFmtId="0" fontId="14" fillId="2" borderId="0" xfId="25" applyFont="1" applyFill="1" applyProtection="1"/>
    <xf numFmtId="0" fontId="10" fillId="0" borderId="52" xfId="25" applyBorder="1" applyAlignment="1">
      <alignment horizontal="center"/>
    </xf>
    <xf numFmtId="0" fontId="10" fillId="0" borderId="7" xfId="25" applyBorder="1" applyAlignment="1">
      <alignment horizontal="center"/>
    </xf>
    <xf numFmtId="10" fontId="19" fillId="0" borderId="52" xfId="37" applyNumberFormat="1" applyFont="1" applyBorder="1" applyAlignment="1">
      <alignment horizontal="center"/>
    </xf>
    <xf numFmtId="0" fontId="10" fillId="0" borderId="7" xfId="25" applyBorder="1"/>
    <xf numFmtId="10" fontId="19" fillId="0" borderId="52" xfId="37" applyNumberFormat="1" applyFont="1" applyBorder="1"/>
    <xf numFmtId="10" fontId="0" fillId="0" borderId="7" xfId="37" applyNumberFormat="1" applyFont="1" applyBorder="1"/>
    <xf numFmtId="0" fontId="19" fillId="0" borderId="7" xfId="25" applyFont="1" applyBorder="1" applyAlignment="1">
      <alignment horizontal="center"/>
    </xf>
    <xf numFmtId="0" fontId="19" fillId="0" borderId="7" xfId="25" applyFont="1" applyBorder="1"/>
    <xf numFmtId="0" fontId="10" fillId="0" borderId="7" xfId="25" applyBorder="1" applyAlignment="1" applyProtection="1">
      <alignment horizontal="center"/>
    </xf>
    <xf numFmtId="10" fontId="21" fillId="2" borderId="68" xfId="37" applyNumberFormat="1" applyFont="1" applyFill="1" applyBorder="1" applyAlignment="1" applyProtection="1">
      <alignment horizontal="center"/>
    </xf>
    <xf numFmtId="0" fontId="36" fillId="2" borderId="0" xfId="25" applyFont="1" applyFill="1" applyBorder="1" applyAlignment="1" applyProtection="1">
      <alignment horizontal="center"/>
    </xf>
    <xf numFmtId="10" fontId="21" fillId="2" borderId="0" xfId="37" applyNumberFormat="1" applyFont="1" applyFill="1" applyBorder="1" applyAlignment="1" applyProtection="1">
      <alignment horizontal="center"/>
    </xf>
    <xf numFmtId="0" fontId="10" fillId="2" borderId="0" xfId="25" applyFill="1" applyAlignment="1" applyProtection="1">
      <alignment horizontal="left"/>
    </xf>
    <xf numFmtId="0" fontId="21" fillId="2" borderId="0" xfId="25" applyFont="1" applyFill="1" applyBorder="1" applyAlignment="1" applyProtection="1">
      <alignment horizontal="centerContinuous"/>
    </xf>
    <xf numFmtId="0" fontId="19" fillId="2" borderId="7" xfId="25" applyFont="1" applyFill="1" applyBorder="1" applyProtection="1"/>
    <xf numFmtId="0" fontId="10" fillId="0" borderId="31" xfId="25" applyFont="1" applyFill="1" applyBorder="1" applyProtection="1"/>
    <xf numFmtId="0" fontId="10" fillId="0" borderId="0" xfId="25" applyFont="1" applyFill="1" applyProtection="1"/>
    <xf numFmtId="0" fontId="10" fillId="0" borderId="0" xfId="25" applyFont="1" applyFill="1" applyAlignment="1" applyProtection="1">
      <alignment horizontal="center"/>
    </xf>
    <xf numFmtId="0" fontId="10" fillId="0" borderId="0" xfId="25" applyFont="1" applyFill="1" applyBorder="1" applyAlignment="1" applyProtection="1">
      <alignment horizontal="center"/>
    </xf>
    <xf numFmtId="0" fontId="10" fillId="0" borderId="68" xfId="25" applyBorder="1" applyAlignment="1">
      <alignment horizontal="center"/>
    </xf>
    <xf numFmtId="0" fontId="10" fillId="0" borderId="67" xfId="25" applyBorder="1" applyAlignment="1">
      <alignment horizontal="center"/>
    </xf>
    <xf numFmtId="0" fontId="10" fillId="0" borderId="5" xfId="25" applyBorder="1" applyAlignment="1">
      <alignment horizontal="center"/>
    </xf>
    <xf numFmtId="0" fontId="10" fillId="0" borderId="11" xfId="25" applyBorder="1" applyAlignment="1">
      <alignment horizontal="center"/>
    </xf>
    <xf numFmtId="0" fontId="10" fillId="0" borderId="0" xfId="25" applyBorder="1" applyAlignment="1">
      <alignment horizontal="center"/>
    </xf>
    <xf numFmtId="0" fontId="17" fillId="0" borderId="5" xfId="25" applyFont="1" applyBorder="1" applyAlignment="1">
      <alignment horizontal="center"/>
    </xf>
    <xf numFmtId="0" fontId="19" fillId="0" borderId="8" xfId="25" applyFont="1" applyBorder="1" applyAlignment="1">
      <alignment horizontal="center"/>
    </xf>
    <xf numFmtId="0" fontId="37" fillId="0" borderId="68" xfId="25" applyFont="1" applyBorder="1" applyAlignment="1" applyProtection="1">
      <alignment horizontal="center"/>
    </xf>
    <xf numFmtId="0" fontId="11" fillId="0" borderId="68" xfId="25" applyFont="1" applyBorder="1" applyAlignment="1" applyProtection="1">
      <alignment horizontal="center"/>
    </xf>
    <xf numFmtId="0" fontId="11" fillId="0" borderId="16" xfId="25" applyFont="1" applyBorder="1" applyAlignment="1" applyProtection="1">
      <alignment horizontal="center"/>
      <protection locked="0"/>
    </xf>
    <xf numFmtId="0" fontId="11" fillId="0" borderId="39" xfId="25" applyFont="1" applyBorder="1" applyAlignment="1" applyProtection="1">
      <alignment horizontal="center"/>
      <protection locked="0"/>
    </xf>
    <xf numFmtId="0" fontId="11" fillId="2" borderId="68" xfId="25" applyFont="1" applyFill="1" applyBorder="1" applyAlignment="1" applyProtection="1">
      <alignment horizontal="center"/>
    </xf>
    <xf numFmtId="0" fontId="11" fillId="0" borderId="3" xfId="25" applyFont="1" applyBorder="1" applyAlignment="1" applyProtection="1">
      <alignment horizontal="center"/>
      <protection locked="0"/>
    </xf>
    <xf numFmtId="0" fontId="37" fillId="0" borderId="39" xfId="25" applyFont="1" applyBorder="1" applyAlignment="1" applyProtection="1">
      <alignment horizontal="center"/>
      <protection locked="0"/>
    </xf>
    <xf numFmtId="0" fontId="12" fillId="0" borderId="68" xfId="25" applyFont="1" applyBorder="1" applyAlignment="1" applyProtection="1">
      <alignment horizontal="center"/>
    </xf>
    <xf numFmtId="0" fontId="37" fillId="0" borderId="66" xfId="25" applyFont="1" applyBorder="1" applyAlignment="1" applyProtection="1">
      <alignment horizontal="center"/>
    </xf>
    <xf numFmtId="0" fontId="11" fillId="0" borderId="66" xfId="25" applyFont="1" applyBorder="1" applyAlignment="1" applyProtection="1">
      <alignment horizontal="center"/>
    </xf>
    <xf numFmtId="0" fontId="11" fillId="2" borderId="66" xfId="25" applyFont="1" applyFill="1" applyBorder="1" applyAlignment="1" applyProtection="1">
      <alignment horizontal="center"/>
    </xf>
    <xf numFmtId="0" fontId="12" fillId="0" borderId="67" xfId="25" applyFont="1" applyBorder="1" applyAlignment="1" applyProtection="1">
      <alignment horizontal="center"/>
    </xf>
    <xf numFmtId="0" fontId="11" fillId="0" borderId="0" xfId="25" applyFont="1" applyProtection="1"/>
    <xf numFmtId="0" fontId="38" fillId="0" borderId="16" xfId="25" applyFont="1" applyBorder="1" applyAlignment="1" applyProtection="1">
      <alignment horizontal="center"/>
      <protection locked="0"/>
    </xf>
    <xf numFmtId="0" fontId="38" fillId="0" borderId="39" xfId="25" applyFont="1" applyBorder="1" applyAlignment="1" applyProtection="1">
      <alignment horizontal="center"/>
      <protection locked="0"/>
    </xf>
    <xf numFmtId="0" fontId="11" fillId="2" borderId="53" xfId="25" applyFont="1" applyFill="1" applyBorder="1" applyAlignment="1" applyProtection="1">
      <alignment horizontal="center"/>
    </xf>
    <xf numFmtId="0" fontId="37" fillId="0" borderId="61" xfId="25" applyFont="1" applyBorder="1" applyAlignment="1" applyProtection="1">
      <alignment horizontal="center"/>
      <protection locked="0"/>
    </xf>
    <xf numFmtId="0" fontId="11" fillId="0" borderId="14" xfId="25" applyFont="1" applyBorder="1" applyAlignment="1" applyProtection="1">
      <alignment horizontal="center"/>
      <protection locked="0"/>
    </xf>
    <xf numFmtId="0" fontId="11" fillId="0" borderId="23" xfId="25" applyFont="1" applyBorder="1" applyAlignment="1" applyProtection="1">
      <alignment horizontal="center"/>
      <protection locked="0"/>
    </xf>
    <xf numFmtId="0" fontId="37" fillId="0" borderId="23" xfId="25" applyFont="1" applyBorder="1" applyAlignment="1" applyProtection="1">
      <alignment horizontal="center"/>
      <protection locked="0"/>
    </xf>
    <xf numFmtId="0" fontId="38" fillId="0" borderId="14" xfId="25" applyFont="1" applyBorder="1" applyAlignment="1" applyProtection="1">
      <alignment horizontal="center"/>
      <protection locked="0"/>
    </xf>
    <xf numFmtId="0" fontId="38" fillId="0" borderId="23" xfId="25" applyFont="1" applyBorder="1" applyAlignment="1" applyProtection="1">
      <alignment horizontal="center"/>
      <protection locked="0"/>
    </xf>
    <xf numFmtId="0" fontId="10" fillId="0" borderId="62" xfId="25" applyFont="1" applyFill="1" applyBorder="1" applyProtection="1"/>
    <xf numFmtId="0" fontId="14" fillId="0" borderId="68" xfId="25" applyFont="1" applyFill="1" applyBorder="1" applyAlignment="1">
      <alignment horizontal="center"/>
    </xf>
    <xf numFmtId="0" fontId="19" fillId="0" borderId="68" xfId="25" applyFont="1" applyBorder="1" applyAlignment="1">
      <alignment horizontal="center"/>
    </xf>
    <xf numFmtId="0" fontId="19" fillId="0" borderId="11" xfId="25" applyFont="1" applyBorder="1" applyAlignment="1">
      <alignment horizontal="center"/>
    </xf>
    <xf numFmtId="0" fontId="19" fillId="0" borderId="12" xfId="25" applyFont="1" applyBorder="1" applyAlignment="1">
      <alignment horizontal="center"/>
    </xf>
    <xf numFmtId="0" fontId="14" fillId="0" borderId="12" xfId="25" applyFont="1" applyBorder="1" applyAlignment="1">
      <alignment horizontal="center"/>
    </xf>
    <xf numFmtId="0" fontId="19" fillId="0" borderId="10" xfId="25" applyFont="1" applyBorder="1"/>
    <xf numFmtId="0" fontId="39" fillId="0" borderId="68" xfId="25" applyFont="1" applyBorder="1" applyAlignment="1" applyProtection="1">
      <alignment horizontal="center"/>
    </xf>
    <xf numFmtId="0" fontId="12" fillId="0" borderId="12" xfId="25" applyFont="1" applyBorder="1" applyAlignment="1" applyProtection="1">
      <alignment horizontal="center"/>
    </xf>
    <xf numFmtId="0" fontId="12" fillId="0" borderId="48" xfId="25" applyFont="1" applyBorder="1" applyAlignment="1" applyProtection="1">
      <alignment horizontal="center"/>
    </xf>
    <xf numFmtId="0" fontId="12" fillId="2" borderId="68" xfId="25" applyFont="1" applyFill="1" applyBorder="1" applyAlignment="1" applyProtection="1">
      <alignment horizontal="center"/>
    </xf>
    <xf numFmtId="0" fontId="12" fillId="0" borderId="11" xfId="25" applyFont="1" applyBorder="1" applyAlignment="1" applyProtection="1">
      <alignment horizontal="center"/>
    </xf>
    <xf numFmtId="0" fontId="39" fillId="0" borderId="69" xfId="25" applyFont="1" applyBorder="1" applyAlignment="1" applyProtection="1">
      <alignment horizontal="center"/>
    </xf>
    <xf numFmtId="0" fontId="12" fillId="0" borderId="74" xfId="25" applyFont="1" applyBorder="1" applyProtection="1"/>
    <xf numFmtId="0" fontId="14" fillId="0" borderId="64" xfId="25" applyFont="1" applyFill="1" applyBorder="1" applyAlignment="1">
      <alignment horizontal="center"/>
    </xf>
    <xf numFmtId="0" fontId="19" fillId="0" borderId="64" xfId="25" applyFont="1" applyBorder="1" applyAlignment="1">
      <alignment horizontal="center"/>
    </xf>
    <xf numFmtId="0" fontId="10" fillId="0" borderId="7" xfId="25" applyBorder="1" applyAlignment="1">
      <alignment horizontal="centerContinuous"/>
    </xf>
    <xf numFmtId="0" fontId="19" fillId="0" borderId="7" xfId="25" applyFont="1" applyBorder="1" applyAlignment="1">
      <alignment horizontal="centerContinuous"/>
    </xf>
    <xf numFmtId="0" fontId="19" fillId="0" borderId="4" xfId="25" applyFont="1" applyBorder="1" applyAlignment="1">
      <alignment horizontal="centerContinuous"/>
    </xf>
    <xf numFmtId="0" fontId="19" fillId="0" borderId="4" xfId="25" applyFont="1" applyBorder="1" applyAlignment="1">
      <alignment horizontal="center"/>
    </xf>
    <xf numFmtId="0" fontId="19" fillId="0" borderId="6" xfId="25" applyFont="1" applyBorder="1"/>
    <xf numFmtId="0" fontId="39" fillId="0" borderId="64" xfId="25" applyFont="1" applyBorder="1" applyAlignment="1" applyProtection="1">
      <alignment horizontal="center"/>
    </xf>
    <xf numFmtId="0" fontId="12" fillId="0" borderId="64" xfId="25" applyFont="1" applyBorder="1" applyAlignment="1" applyProtection="1">
      <alignment horizontal="center"/>
    </xf>
    <xf numFmtId="0" fontId="12" fillId="0" borderId="41" xfId="25" applyFont="1" applyBorder="1" applyAlignment="1" applyProtection="1">
      <alignment horizontal="centerContinuous"/>
    </xf>
    <xf numFmtId="0" fontId="40" fillId="0" borderId="1" xfId="25" applyFont="1" applyBorder="1" applyAlignment="1" applyProtection="1">
      <alignment horizontal="centerContinuous"/>
      <protection locked="0"/>
    </xf>
    <xf numFmtId="0" fontId="12" fillId="2" borderId="52" xfId="25" applyFont="1" applyFill="1" applyBorder="1" applyAlignment="1" applyProtection="1">
      <alignment horizontal="centerContinuous"/>
    </xf>
    <xf numFmtId="0" fontId="40" fillId="0" borderId="52" xfId="25" applyFont="1" applyBorder="1" applyAlignment="1" applyProtection="1">
      <alignment horizontal="centerContinuous"/>
      <protection locked="0"/>
    </xf>
    <xf numFmtId="0" fontId="10" fillId="0" borderId="52" xfId="25" applyBorder="1" applyAlignment="1" applyProtection="1">
      <alignment horizontal="centerContinuous"/>
    </xf>
    <xf numFmtId="0" fontId="40" fillId="0" borderId="40" xfId="25" applyFont="1" applyBorder="1" applyAlignment="1" applyProtection="1">
      <alignment horizontal="centerContinuous"/>
      <protection locked="0"/>
    </xf>
    <xf numFmtId="0" fontId="12" fillId="0" borderId="28" xfId="25" applyFont="1" applyBorder="1" applyAlignment="1" applyProtection="1">
      <alignment horizontal="centerContinuous"/>
    </xf>
    <xf numFmtId="0" fontId="23" fillId="0" borderId="0" xfId="25" applyFont="1" applyProtection="1"/>
    <xf numFmtId="0" fontId="10" fillId="2" borderId="14" xfId="25" applyFill="1" applyBorder="1" applyProtection="1">
      <protection locked="0"/>
    </xf>
    <xf numFmtId="0" fontId="11" fillId="2" borderId="14" xfId="25" applyFont="1" applyFill="1" applyBorder="1" applyAlignment="1" applyProtection="1">
      <alignment horizontal="left"/>
      <protection locked="0"/>
    </xf>
    <xf numFmtId="0" fontId="37" fillId="2" borderId="14" xfId="25" applyFont="1" applyFill="1" applyBorder="1" applyProtection="1">
      <protection locked="0"/>
    </xf>
    <xf numFmtId="0" fontId="41" fillId="0" borderId="0" xfId="25" applyFont="1" applyProtection="1"/>
    <xf numFmtId="0" fontId="39" fillId="0" borderId="0" xfId="25" applyFont="1" applyProtection="1"/>
    <xf numFmtId="14" fontId="11" fillId="2" borderId="14" xfId="25" applyNumberFormat="1" applyFont="1" applyFill="1" applyBorder="1" applyAlignment="1" applyProtection="1">
      <alignment horizontal="left"/>
      <protection locked="0"/>
    </xf>
    <xf numFmtId="0" fontId="31" fillId="0" borderId="0" xfId="25" applyFont="1" applyProtection="1"/>
    <xf numFmtId="0" fontId="11" fillId="0" borderId="0" xfId="38" applyFont="1" applyProtection="1"/>
    <xf numFmtId="0" fontId="42" fillId="0" borderId="0" xfId="25" applyFont="1" applyProtection="1"/>
    <xf numFmtId="0" fontId="10" fillId="0" borderId="0" xfId="25" applyAlignment="1" applyProtection="1">
      <alignment horizontal="center"/>
    </xf>
    <xf numFmtId="10" fontId="35" fillId="2" borderId="52" xfId="37" applyNumberFormat="1" applyFont="1" applyFill="1" applyBorder="1" applyAlignment="1" applyProtection="1">
      <alignment horizontal="center"/>
    </xf>
    <xf numFmtId="0" fontId="11" fillId="0" borderId="0" xfId="25" applyFont="1" applyBorder="1" applyAlignment="1" applyProtection="1">
      <alignment horizontal="center"/>
    </xf>
    <xf numFmtId="10" fontId="21" fillId="2" borderId="52" xfId="37" applyNumberFormat="1" applyFont="1" applyFill="1" applyBorder="1" applyAlignment="1" applyProtection="1">
      <alignment horizontal="center"/>
    </xf>
    <xf numFmtId="0" fontId="36" fillId="2" borderId="7" xfId="25" applyFont="1" applyFill="1" applyBorder="1" applyAlignment="1" applyProtection="1">
      <alignment horizontal="center"/>
    </xf>
    <xf numFmtId="0" fontId="10" fillId="2" borderId="7" xfId="25" applyFill="1" applyBorder="1" applyAlignment="1" applyProtection="1">
      <alignment horizontal="left"/>
    </xf>
    <xf numFmtId="0" fontId="21" fillId="2" borderId="7" xfId="25" applyFont="1" applyFill="1" applyBorder="1" applyAlignment="1" applyProtection="1">
      <alignment horizontal="centerContinuous"/>
    </xf>
    <xf numFmtId="0" fontId="10" fillId="0" borderId="38" xfId="25" applyBorder="1" applyAlignment="1" applyProtection="1">
      <alignment horizontal="center"/>
    </xf>
    <xf numFmtId="0" fontId="10" fillId="0" borderId="68" xfId="25" applyBorder="1" applyAlignment="1" applyProtection="1">
      <alignment horizontal="center"/>
    </xf>
    <xf numFmtId="0" fontId="12" fillId="0" borderId="8" xfId="25" applyFont="1" applyBorder="1" applyAlignment="1" applyProtection="1">
      <alignment horizontal="center"/>
    </xf>
    <xf numFmtId="0" fontId="10" fillId="0" borderId="66" xfId="25" applyBorder="1" applyAlignment="1" applyProtection="1">
      <alignment horizontal="center"/>
    </xf>
    <xf numFmtId="0" fontId="12" fillId="2" borderId="67" xfId="25" applyFont="1" applyFill="1" applyBorder="1" applyAlignment="1" applyProtection="1">
      <alignment horizontal="center"/>
    </xf>
    <xf numFmtId="0" fontId="10" fillId="0" borderId="12" xfId="25" applyBorder="1" applyProtection="1">
      <protection locked="0"/>
    </xf>
    <xf numFmtId="0" fontId="10" fillId="0" borderId="11" xfId="25" applyBorder="1" applyProtection="1">
      <protection locked="0"/>
    </xf>
    <xf numFmtId="0" fontId="10" fillId="0" borderId="10" xfId="25" applyBorder="1" applyProtection="1">
      <protection locked="0"/>
    </xf>
    <xf numFmtId="0" fontId="10" fillId="0" borderId="5" xfId="25" applyBorder="1" applyProtection="1">
      <protection locked="0"/>
    </xf>
    <xf numFmtId="0" fontId="10" fillId="0" borderId="0" xfId="25" applyBorder="1" applyProtection="1">
      <protection locked="0"/>
    </xf>
    <xf numFmtId="0" fontId="10" fillId="0" borderId="8" xfId="25" applyBorder="1" applyProtection="1">
      <protection locked="0"/>
    </xf>
    <xf numFmtId="0" fontId="10" fillId="0" borderId="4" xfId="25" applyBorder="1" applyProtection="1">
      <protection locked="0"/>
    </xf>
    <xf numFmtId="0" fontId="10" fillId="0" borderId="7" xfId="25" applyBorder="1" applyProtection="1">
      <protection locked="0"/>
    </xf>
    <xf numFmtId="0" fontId="10" fillId="0" borderId="6" xfId="25" applyBorder="1" applyProtection="1">
      <protection locked="0"/>
    </xf>
    <xf numFmtId="166" fontId="45" fillId="0" borderId="0" xfId="37" applyNumberFormat="1" applyFont="1" applyFill="1" applyBorder="1" applyAlignment="1">
      <alignment horizontal="right"/>
    </xf>
    <xf numFmtId="166" fontId="45" fillId="0" borderId="3" xfId="37" applyNumberFormat="1" applyFont="1" applyFill="1" applyBorder="1" applyAlignment="1">
      <alignment horizontal="right"/>
    </xf>
    <xf numFmtId="166" fontId="18" fillId="0" borderId="3" xfId="37" applyNumberFormat="1" applyFont="1" applyFill="1" applyBorder="1" applyAlignment="1">
      <alignment horizontal="right"/>
    </xf>
    <xf numFmtId="0" fontId="46" fillId="0" borderId="3" xfId="37" applyNumberFormat="1" applyFont="1" applyFill="1" applyBorder="1" applyAlignment="1">
      <alignment horizontal="center"/>
    </xf>
    <xf numFmtId="0" fontId="46" fillId="0" borderId="15" xfId="25" applyNumberFormat="1" applyFont="1" applyBorder="1" applyAlignment="1">
      <alignment horizontal="center"/>
    </xf>
    <xf numFmtId="0" fontId="19" fillId="0" borderId="39" xfId="25" applyFont="1" applyBorder="1" applyAlignment="1">
      <alignment horizontal="centerContinuous"/>
    </xf>
    <xf numFmtId="0" fontId="19" fillId="0" borderId="2" xfId="25" applyFont="1" applyBorder="1" applyAlignment="1">
      <alignment horizontal="centerContinuous"/>
    </xf>
    <xf numFmtId="0" fontId="19" fillId="0" borderId="16" xfId="25" applyFont="1" applyBorder="1" applyAlignment="1">
      <alignment horizontal="centerContinuous"/>
    </xf>
    <xf numFmtId="0" fontId="45" fillId="0" borderId="3" xfId="37" applyNumberFormat="1" applyFont="1" applyFill="1" applyBorder="1" applyAlignment="1">
      <alignment horizontal="right"/>
    </xf>
    <xf numFmtId="0" fontId="10" fillId="0" borderId="51" xfId="25" applyBorder="1" applyAlignment="1" applyProtection="1">
      <alignment horizontal="center"/>
    </xf>
    <xf numFmtId="0" fontId="39" fillId="0" borderId="12" xfId="25" applyFont="1" applyBorder="1" applyAlignment="1" applyProtection="1">
      <alignment horizontal="center"/>
    </xf>
    <xf numFmtId="0" fontId="46" fillId="0" borderId="3" xfId="25" applyFont="1" applyBorder="1" applyAlignment="1">
      <alignment horizontal="center"/>
    </xf>
    <xf numFmtId="0" fontId="12" fillId="0" borderId="1" xfId="25" applyFont="1" applyBorder="1" applyAlignment="1" applyProtection="1">
      <alignment horizontal="centerContinuous"/>
    </xf>
    <xf numFmtId="0" fontId="10" fillId="0" borderId="23" xfId="25" applyBorder="1" applyAlignment="1">
      <alignment horizontal="center"/>
    </xf>
    <xf numFmtId="0" fontId="10" fillId="0" borderId="14" xfId="25" applyBorder="1" applyAlignment="1">
      <alignment horizontal="center"/>
    </xf>
    <xf numFmtId="0" fontId="10" fillId="0" borderId="37" xfId="25" applyBorder="1" applyAlignment="1">
      <alignment horizontal="center"/>
    </xf>
    <xf numFmtId="0" fontId="9" fillId="0" borderId="0" xfId="38"/>
    <xf numFmtId="0" fontId="19" fillId="0" borderId="20" xfId="25" applyFont="1" applyBorder="1" applyAlignment="1">
      <alignment horizontal="centerContinuous"/>
    </xf>
    <xf numFmtId="0" fontId="19" fillId="0" borderId="9" xfId="25" applyFont="1" applyBorder="1" applyAlignment="1">
      <alignment horizontal="centerContinuous"/>
    </xf>
    <xf numFmtId="0" fontId="19" fillId="0" borderId="21" xfId="25" applyFont="1" applyBorder="1" applyAlignment="1">
      <alignment horizontal="centerContinuous"/>
    </xf>
    <xf numFmtId="0" fontId="10" fillId="2" borderId="14" xfId="25" applyFill="1" applyBorder="1" applyProtection="1"/>
    <xf numFmtId="0" fontId="11" fillId="2" borderId="14" xfId="25" applyNumberFormat="1" applyFont="1" applyFill="1" applyBorder="1" applyAlignment="1" applyProtection="1">
      <alignment horizontal="left"/>
    </xf>
    <xf numFmtId="0" fontId="39" fillId="2" borderId="14" xfId="25" applyFont="1" applyFill="1" applyBorder="1" applyAlignment="1" applyProtection="1">
      <alignment horizontal="left"/>
    </xf>
    <xf numFmtId="0" fontId="21" fillId="0" borderId="0" xfId="25" applyFont="1" applyAlignment="1">
      <alignment horizontal="centerContinuous"/>
    </xf>
    <xf numFmtId="0" fontId="13" fillId="0" borderId="0" xfId="25" applyFont="1" applyAlignment="1">
      <alignment horizontal="center"/>
    </xf>
    <xf numFmtId="14" fontId="10" fillId="0" borderId="0" xfId="25" applyNumberFormat="1"/>
    <xf numFmtId="0" fontId="19" fillId="0" borderId="0" xfId="25" applyFont="1" applyAlignment="1" applyProtection="1">
      <alignment horizontal="right"/>
    </xf>
    <xf numFmtId="0" fontId="47" fillId="0" borderId="0" xfId="25" applyFont="1" applyProtection="1"/>
    <xf numFmtId="14" fontId="11" fillId="2" borderId="14" xfId="25" applyNumberFormat="1" applyFont="1" applyFill="1" applyBorder="1" applyAlignment="1" applyProtection="1">
      <alignment horizontal="left"/>
    </xf>
    <xf numFmtId="0" fontId="48" fillId="0" borderId="0" xfId="25" applyFont="1" applyProtection="1"/>
    <xf numFmtId="14" fontId="10" fillId="0" borderId="0" xfId="25" applyNumberFormat="1" applyAlignment="1">
      <alignment horizontal="left"/>
    </xf>
    <xf numFmtId="0" fontId="10" fillId="0" borderId="0" xfId="25" applyFont="1" applyProtection="1"/>
    <xf numFmtId="0" fontId="34" fillId="9" borderId="64" xfId="0" applyFont="1" applyFill="1" applyBorder="1" applyAlignment="1">
      <alignment vertical="center" wrapText="1"/>
    </xf>
    <xf numFmtId="0" fontId="34" fillId="9" borderId="4" xfId="0" applyFont="1" applyFill="1" applyBorder="1" applyAlignment="1">
      <alignment vertical="center" wrapText="1"/>
    </xf>
    <xf numFmtId="0" fontId="0" fillId="0" borderId="0" xfId="0" applyBorder="1"/>
    <xf numFmtId="0" fontId="19" fillId="0" borderId="0" xfId="0" applyFont="1"/>
    <xf numFmtId="0" fontId="0" fillId="0" borderId="44" xfId="0" applyFont="1" applyBorder="1" applyAlignment="1">
      <alignment horizontal="center" vertical="center"/>
    </xf>
    <xf numFmtId="0" fontId="0" fillId="0" borderId="0" xfId="0" applyFill="1"/>
    <xf numFmtId="0" fontId="0" fillId="10" borderId="0" xfId="0" applyFill="1"/>
    <xf numFmtId="0" fontId="0" fillId="0" borderId="3" xfId="0" applyFont="1" applyBorder="1" applyAlignment="1">
      <alignment horizontal="left" vertical="center" wrapText="1"/>
    </xf>
    <xf numFmtId="14" fontId="0" fillId="0" borderId="3" xfId="0" applyNumberFormat="1" applyFont="1" applyBorder="1" applyAlignment="1">
      <alignment horizontal="left" vertical="center" wrapText="1"/>
    </xf>
    <xf numFmtId="0" fontId="0" fillId="0" borderId="3" xfId="0" applyFont="1" applyBorder="1" applyAlignment="1">
      <alignment horizontal="left" vertical="top" wrapText="1"/>
    </xf>
    <xf numFmtId="0" fontId="31" fillId="0" borderId="0" xfId="0" applyFont="1"/>
    <xf numFmtId="0" fontId="0" fillId="0" borderId="3" xfId="0" applyFont="1" applyBorder="1" applyAlignment="1">
      <alignment horizontal="center" vertical="center"/>
    </xf>
    <xf numFmtId="0" fontId="0" fillId="0" borderId="0" xfId="0" applyAlignment="1">
      <alignment wrapText="1"/>
    </xf>
    <xf numFmtId="0" fontId="0" fillId="0" borderId="0" xfId="0" applyAlignment="1">
      <alignment horizontal="left"/>
    </xf>
    <xf numFmtId="0" fontId="18" fillId="0" borderId="0" xfId="0" applyFont="1" applyAlignment="1">
      <alignment vertical="center"/>
    </xf>
    <xf numFmtId="0" fontId="63" fillId="0" borderId="0" xfId="0" applyFont="1" applyAlignment="1">
      <alignment vertical="center"/>
    </xf>
    <xf numFmtId="0" fontId="58" fillId="0" borderId="0" xfId="55"/>
    <xf numFmtId="0" fontId="18" fillId="0" borderId="12" xfId="55" applyFont="1" applyBorder="1" applyAlignment="1">
      <alignment horizontal="center" vertical="top"/>
    </xf>
    <xf numFmtId="0" fontId="18" fillId="0" borderId="11" xfId="55" applyFont="1" applyBorder="1" applyAlignment="1">
      <alignment horizontal="center" vertical="top"/>
    </xf>
    <xf numFmtId="0" fontId="18" fillId="0" borderId="11" xfId="55" applyFont="1" applyBorder="1" applyAlignment="1">
      <alignment vertical="top" wrapText="1"/>
    </xf>
    <xf numFmtId="0" fontId="10" fillId="0" borderId="0" xfId="55" applyFont="1"/>
    <xf numFmtId="0" fontId="19" fillId="0" borderId="46" xfId="55" applyFont="1" applyBorder="1" applyAlignment="1" applyProtection="1">
      <alignment horizontal="center"/>
      <protection locked="0"/>
    </xf>
    <xf numFmtId="0" fontId="10" fillId="0" borderId="0" xfId="55" applyFont="1" applyAlignment="1">
      <alignment horizontal="center"/>
    </xf>
    <xf numFmtId="0" fontId="19" fillId="0" borderId="45" xfId="55" applyFont="1" applyBorder="1" applyAlignment="1" applyProtection="1">
      <alignment horizontal="center"/>
      <protection locked="0"/>
    </xf>
    <xf numFmtId="0" fontId="19" fillId="0" borderId="0" xfId="55" applyFont="1"/>
    <xf numFmtId="0" fontId="19" fillId="0" borderId="45" xfId="55" applyFont="1" applyBorder="1" applyProtection="1">
      <protection locked="0"/>
    </xf>
    <xf numFmtId="0" fontId="19" fillId="0" borderId="42" xfId="55" applyFont="1" applyBorder="1" applyProtection="1">
      <protection locked="0"/>
    </xf>
    <xf numFmtId="0" fontId="18" fillId="0" borderId="74" xfId="55" applyFont="1" applyBorder="1" applyAlignment="1">
      <alignment horizontal="center" vertical="center" textRotation="90"/>
    </xf>
    <xf numFmtId="0" fontId="19" fillId="0" borderId="41" xfId="55" applyFont="1" applyBorder="1" applyAlignment="1">
      <alignment horizontal="right" vertical="center" indent="1"/>
    </xf>
    <xf numFmtId="0" fontId="77" fillId="0" borderId="1" xfId="55" applyFont="1" applyBorder="1" applyAlignment="1">
      <alignment vertical="center"/>
    </xf>
    <xf numFmtId="0" fontId="75" fillId="0" borderId="1" xfId="55" applyFont="1" applyBorder="1" applyAlignment="1">
      <alignment vertical="center"/>
    </xf>
    <xf numFmtId="0" fontId="18" fillId="0" borderId="1" xfId="55" applyFont="1" applyBorder="1" applyAlignment="1">
      <alignment vertical="center"/>
    </xf>
    <xf numFmtId="0" fontId="63" fillId="0" borderId="1" xfId="55" applyFont="1" applyBorder="1" applyAlignment="1">
      <alignment vertical="center"/>
    </xf>
    <xf numFmtId="0" fontId="10" fillId="0" borderId="40" xfId="55" applyFont="1" applyBorder="1" applyAlignment="1">
      <alignment vertical="center"/>
    </xf>
    <xf numFmtId="0" fontId="18" fillId="0" borderId="11" xfId="55" applyFont="1" applyBorder="1" applyAlignment="1">
      <alignment vertical="top"/>
    </xf>
    <xf numFmtId="0" fontId="60" fillId="0" borderId="38" xfId="55" applyFont="1" applyBorder="1" applyAlignment="1" applyProtection="1">
      <alignment horizontal="center" wrapText="1"/>
      <protection locked="0"/>
    </xf>
    <xf numFmtId="0" fontId="16" fillId="0" borderId="0" xfId="55" applyFont="1" applyAlignment="1">
      <alignment horizontal="center" wrapText="1"/>
    </xf>
    <xf numFmtId="0" fontId="60" fillId="0" borderId="77" xfId="55" applyFont="1" applyBorder="1" applyAlignment="1" applyProtection="1">
      <alignment wrapText="1"/>
      <protection locked="0"/>
    </xf>
    <xf numFmtId="0" fontId="10" fillId="0" borderId="78" xfId="55" applyFont="1" applyBorder="1" applyAlignment="1" applyProtection="1">
      <alignment horizontal="center" vertical="center"/>
      <protection locked="0"/>
    </xf>
    <xf numFmtId="0" fontId="10" fillId="0" borderId="53" xfId="55" applyFont="1" applyBorder="1" applyAlignment="1" applyProtection="1">
      <alignment horizontal="center" vertical="center"/>
      <protection locked="0"/>
    </xf>
    <xf numFmtId="0" fontId="10" fillId="0" borderId="51" xfId="55" applyFont="1" applyBorder="1" applyAlignment="1" applyProtection="1">
      <alignment horizontal="center" vertical="center"/>
      <protection locked="0"/>
    </xf>
    <xf numFmtId="0" fontId="18" fillId="0" borderId="52" xfId="55" applyFont="1" applyBorder="1" applyAlignment="1">
      <alignment horizontal="center" vertical="center"/>
    </xf>
    <xf numFmtId="0" fontId="10" fillId="17" borderId="67" xfId="55" applyFont="1" applyFill="1" applyBorder="1" applyAlignment="1">
      <alignment vertical="center"/>
    </xf>
    <xf numFmtId="0" fontId="10" fillId="0" borderId="67" xfId="55" applyFont="1" applyBorder="1" applyAlignment="1">
      <alignment vertical="center"/>
    </xf>
    <xf numFmtId="0" fontId="63" fillId="0" borderId="0" xfId="55" applyFont="1" applyAlignment="1">
      <alignment vertical="center"/>
    </xf>
    <xf numFmtId="0" fontId="59" fillId="0" borderId="0" xfId="55" applyFont="1" applyAlignment="1">
      <alignment vertical="center"/>
    </xf>
    <xf numFmtId="0" fontId="10" fillId="17" borderId="67" xfId="55" applyFont="1" applyFill="1" applyBorder="1" applyAlignment="1">
      <alignment horizontal="left" vertical="center"/>
    </xf>
    <xf numFmtId="0" fontId="10" fillId="0" borderId="67" xfId="55" applyFont="1" applyBorder="1" applyAlignment="1">
      <alignment horizontal="left" vertical="center"/>
    </xf>
    <xf numFmtId="0" fontId="18" fillId="0" borderId="0" xfId="55" applyFont="1" applyAlignment="1">
      <alignment vertical="center"/>
    </xf>
    <xf numFmtId="0" fontId="76" fillId="0" borderId="0" xfId="55" applyFont="1"/>
    <xf numFmtId="0" fontId="60" fillId="0" borderId="0" xfId="55" applyFont="1"/>
    <xf numFmtId="0" fontId="18" fillId="17" borderId="52" xfId="55" applyFont="1" applyFill="1" applyBorder="1" applyAlignment="1">
      <alignment horizontal="center" vertical="center"/>
    </xf>
    <xf numFmtId="0" fontId="18" fillId="0" borderId="1" xfId="55" applyFont="1" applyBorder="1" applyAlignment="1">
      <alignment horizontal="left" vertical="center"/>
    </xf>
    <xf numFmtId="0" fontId="10" fillId="0" borderId="11" xfId="55" applyFont="1" applyBorder="1" applyAlignment="1">
      <alignment horizontal="left" vertical="center" wrapText="1"/>
    </xf>
    <xf numFmtId="0" fontId="10" fillId="0" borderId="7" xfId="55" applyFont="1" applyBorder="1" applyAlignment="1">
      <alignment horizontal="left" vertical="center" wrapText="1"/>
    </xf>
    <xf numFmtId="0" fontId="18" fillId="0" borderId="70" xfId="55" applyFont="1" applyBorder="1" applyAlignment="1">
      <alignment horizontal="right" vertical="center"/>
    </xf>
    <xf numFmtId="0" fontId="18" fillId="0" borderId="70" xfId="55" applyFont="1" applyBorder="1" applyAlignment="1">
      <alignment vertical="center"/>
    </xf>
    <xf numFmtId="0" fontId="18" fillId="0" borderId="63" xfId="55" applyFont="1" applyBorder="1" applyAlignment="1">
      <alignment vertical="center"/>
    </xf>
    <xf numFmtId="0" fontId="18" fillId="0" borderId="45" xfId="55" applyFont="1" applyBorder="1" applyAlignment="1">
      <alignment vertical="center"/>
    </xf>
    <xf numFmtId="0" fontId="18" fillId="0" borderId="42" xfId="55" applyFont="1" applyBorder="1" applyAlignment="1">
      <alignment vertical="center"/>
    </xf>
    <xf numFmtId="0" fontId="58" fillId="0" borderId="35" xfId="55" applyBorder="1" applyAlignment="1">
      <alignment vertical="center"/>
    </xf>
    <xf numFmtId="0" fontId="58" fillId="0" borderId="70" xfId="55" applyBorder="1" applyAlignment="1">
      <alignment vertical="center"/>
    </xf>
    <xf numFmtId="0" fontId="74" fillId="0" borderId="63" xfId="55" applyFont="1" applyBorder="1" applyAlignment="1">
      <alignment vertical="center"/>
    </xf>
    <xf numFmtId="0" fontId="58" fillId="0" borderId="50" xfId="55" applyBorder="1" applyAlignment="1">
      <alignment vertical="center"/>
    </xf>
    <xf numFmtId="0" fontId="58" fillId="0" borderId="2" xfId="55" applyBorder="1" applyAlignment="1">
      <alignment vertical="center"/>
    </xf>
    <xf numFmtId="0" fontId="74" fillId="0" borderId="47" xfId="55" applyFont="1" applyBorder="1" applyAlignment="1">
      <alignment vertical="center"/>
    </xf>
    <xf numFmtId="0" fontId="18" fillId="0" borderId="38" xfId="55" applyFont="1" applyBorder="1" applyAlignment="1">
      <alignment vertical="top"/>
    </xf>
    <xf numFmtId="0" fontId="18" fillId="0" borderId="77" xfId="55" applyFont="1" applyBorder="1" applyAlignment="1">
      <alignment vertical="top"/>
    </xf>
    <xf numFmtId="0" fontId="18" fillId="0" borderId="36" xfId="55" applyFont="1" applyBorder="1" applyAlignment="1">
      <alignment vertical="top"/>
    </xf>
    <xf numFmtId="0" fontId="18" fillId="0" borderId="5" xfId="55" applyFont="1" applyBorder="1" applyAlignment="1">
      <alignment vertical="top"/>
    </xf>
    <xf numFmtId="0" fontId="18" fillId="0" borderId="0" xfId="55" applyFont="1" applyAlignment="1">
      <alignment vertical="top"/>
    </xf>
    <xf numFmtId="0" fontId="18" fillId="0" borderId="8" xfId="55" applyFont="1" applyBorder="1" applyAlignment="1">
      <alignment vertical="top"/>
    </xf>
    <xf numFmtId="0" fontId="18" fillId="0" borderId="4" xfId="55" applyFont="1" applyBorder="1" applyAlignment="1">
      <alignment vertical="top"/>
    </xf>
    <xf numFmtId="0" fontId="18" fillId="0" borderId="7" xfId="55" applyFont="1" applyBorder="1" applyAlignment="1">
      <alignment vertical="top"/>
    </xf>
    <xf numFmtId="0" fontId="74" fillId="0" borderId="6" xfId="55" applyFont="1" applyBorder="1" applyAlignment="1">
      <alignment vertical="top"/>
    </xf>
    <xf numFmtId="0" fontId="27" fillId="0" borderId="0" xfId="56" applyFont="1" applyAlignment="1">
      <alignment horizontal="right" vertical="top"/>
    </xf>
    <xf numFmtId="0" fontId="27" fillId="0" borderId="0" xfId="56" applyFont="1"/>
    <xf numFmtId="0" fontId="27" fillId="0" borderId="0" xfId="56" applyFont="1" applyAlignment="1">
      <alignment wrapText="1"/>
    </xf>
    <xf numFmtId="0" fontId="83" fillId="0" borderId="0" xfId="57" applyFont="1" applyAlignment="1">
      <alignment vertical="center"/>
    </xf>
    <xf numFmtId="0" fontId="27" fillId="4" borderId="0" xfId="56" applyFont="1" applyFill="1" applyAlignment="1">
      <alignment horizontal="center"/>
    </xf>
    <xf numFmtId="0" fontId="27" fillId="16" borderId="15" xfId="56" applyFont="1" applyFill="1" applyBorder="1" applyAlignment="1">
      <alignment horizontal="center"/>
    </xf>
    <xf numFmtId="0" fontId="27" fillId="4" borderId="3" xfId="56" applyFont="1" applyFill="1" applyBorder="1" applyAlignment="1">
      <alignment horizontal="center"/>
    </xf>
    <xf numFmtId="14" fontId="27" fillId="4" borderId="3" xfId="56" applyNumberFormat="1" applyFont="1" applyFill="1" applyBorder="1"/>
    <xf numFmtId="0" fontId="27" fillId="4" borderId="3" xfId="56" applyFont="1" applyFill="1" applyBorder="1" applyAlignment="1">
      <alignment wrapText="1"/>
    </xf>
    <xf numFmtId="0" fontId="27" fillId="4" borderId="3" xfId="56" applyFont="1" applyFill="1" applyBorder="1" applyAlignment="1">
      <alignment horizontal="center" wrapText="1"/>
    </xf>
    <xf numFmtId="0" fontId="27" fillId="4" borderId="39" xfId="56" applyFont="1" applyFill="1" applyBorder="1" applyAlignment="1">
      <alignment wrapText="1"/>
    </xf>
    <xf numFmtId="0" fontId="27" fillId="4" borderId="15" xfId="56" applyFont="1" applyFill="1" applyBorder="1" applyAlignment="1">
      <alignment horizontal="center" wrapText="1"/>
    </xf>
    <xf numFmtId="0" fontId="27" fillId="4" borderId="15" xfId="56" applyFont="1" applyFill="1" applyBorder="1" applyAlignment="1">
      <alignment horizontal="center"/>
    </xf>
    <xf numFmtId="14" fontId="27" fillId="4" borderId="15" xfId="56" applyNumberFormat="1" applyFont="1" applyFill="1" applyBorder="1"/>
    <xf numFmtId="0" fontId="27" fillId="4" borderId="15" xfId="56" applyFont="1" applyFill="1" applyBorder="1" applyAlignment="1">
      <alignment wrapText="1"/>
    </xf>
    <xf numFmtId="0" fontId="27" fillId="4" borderId="23" xfId="56" applyFont="1" applyFill="1" applyBorder="1" applyAlignment="1">
      <alignment wrapText="1"/>
    </xf>
    <xf numFmtId="0" fontId="27" fillId="0" borderId="0" xfId="56" applyFont="1" applyAlignment="1">
      <alignment horizontal="center" vertical="center"/>
    </xf>
    <xf numFmtId="0" fontId="27" fillId="4" borderId="0" xfId="56" applyFont="1" applyFill="1" applyAlignment="1">
      <alignment horizontal="center" vertical="center" textRotation="90"/>
    </xf>
    <xf numFmtId="0" fontId="55" fillId="19" borderId="65" xfId="56" applyFont="1" applyFill="1" applyBorder="1" applyAlignment="1">
      <alignment horizontal="center" vertical="center" wrapText="1"/>
    </xf>
    <xf numFmtId="0" fontId="19" fillId="19" borderId="65" xfId="56" applyFont="1" applyFill="1" applyBorder="1" applyAlignment="1">
      <alignment horizontal="center" vertical="center" wrapText="1"/>
    </xf>
    <xf numFmtId="0" fontId="19" fillId="19" borderId="65" xfId="56" applyFont="1" applyFill="1" applyBorder="1" applyAlignment="1">
      <alignment horizontal="center" vertical="center"/>
    </xf>
    <xf numFmtId="0" fontId="19" fillId="19" borderId="65" xfId="56" applyFont="1" applyFill="1" applyBorder="1" applyAlignment="1">
      <alignment horizontal="center" vertical="center" textRotation="90" wrapText="1"/>
    </xf>
    <xf numFmtId="0" fontId="55" fillId="19" borderId="65" xfId="56" applyFont="1" applyFill="1" applyBorder="1" applyAlignment="1">
      <alignment horizontal="center" vertical="center"/>
    </xf>
    <xf numFmtId="0" fontId="27" fillId="4" borderId="0" xfId="56" applyFont="1" applyFill="1"/>
    <xf numFmtId="0" fontId="27" fillId="16" borderId="20" xfId="56" applyFont="1" applyFill="1" applyBorder="1"/>
    <xf numFmtId="0" fontId="27" fillId="16" borderId="9" xfId="56" applyFont="1" applyFill="1" applyBorder="1"/>
    <xf numFmtId="0" fontId="86" fillId="16" borderId="9" xfId="56" applyFont="1" applyFill="1" applyBorder="1"/>
    <xf numFmtId="0" fontId="27" fillId="16" borderId="0" xfId="56" applyFont="1" applyFill="1" applyAlignment="1">
      <alignment horizontal="right"/>
    </xf>
    <xf numFmtId="0" fontId="27" fillId="16" borderId="0" xfId="56" applyFont="1" applyFill="1"/>
    <xf numFmtId="0" fontId="30" fillId="16" borderId="0" xfId="58" applyFont="1" applyFill="1" applyBorder="1" applyAlignment="1" applyProtection="1"/>
    <xf numFmtId="0" fontId="27" fillId="16" borderId="9" xfId="56" applyFont="1" applyFill="1" applyBorder="1" applyAlignment="1">
      <alignment vertical="center"/>
    </xf>
    <xf numFmtId="0" fontId="27" fillId="16" borderId="9" xfId="56" applyFont="1" applyFill="1" applyBorder="1" applyAlignment="1">
      <alignment horizontal="left"/>
    </xf>
    <xf numFmtId="0" fontId="27" fillId="16" borderId="21" xfId="56" applyFont="1" applyFill="1" applyBorder="1" applyAlignment="1">
      <alignment horizontal="left"/>
    </xf>
    <xf numFmtId="0" fontId="27" fillId="16" borderId="20" xfId="56" applyFont="1" applyFill="1" applyBorder="1" applyAlignment="1">
      <alignment vertical="center"/>
    </xf>
    <xf numFmtId="0" fontId="27" fillId="16" borderId="9" xfId="56" applyFont="1" applyFill="1" applyBorder="1" applyAlignment="1">
      <alignment horizontal="center"/>
    </xf>
    <xf numFmtId="0" fontId="27" fillId="4" borderId="77" xfId="56" applyFont="1" applyFill="1" applyBorder="1" applyAlignment="1">
      <alignment horizontal="center" vertical="center"/>
    </xf>
    <xf numFmtId="0" fontId="55" fillId="16" borderId="9" xfId="56" applyFont="1" applyFill="1" applyBorder="1" applyAlignment="1">
      <alignment horizontal="center"/>
    </xf>
    <xf numFmtId="0" fontId="27" fillId="16" borderId="20" xfId="56" applyFont="1" applyFill="1" applyBorder="1" applyAlignment="1">
      <alignment horizontal="left"/>
    </xf>
    <xf numFmtId="0" fontId="55" fillId="16" borderId="0" xfId="56" applyFont="1" applyFill="1" applyAlignment="1">
      <alignment horizontal="center"/>
    </xf>
    <xf numFmtId="0" fontId="10" fillId="16" borderId="21" xfId="56" applyFont="1" applyFill="1" applyBorder="1"/>
    <xf numFmtId="0" fontId="27" fillId="4" borderId="9" xfId="56" applyFont="1" applyFill="1" applyBorder="1" applyAlignment="1">
      <alignment horizontal="center" vertical="center"/>
    </xf>
    <xf numFmtId="0" fontId="41" fillId="4" borderId="39" xfId="56" applyFont="1" applyFill="1" applyBorder="1"/>
    <xf numFmtId="0" fontId="41" fillId="4" borderId="2" xfId="56" applyFont="1" applyFill="1" applyBorder="1"/>
    <xf numFmtId="0" fontId="41" fillId="4" borderId="16" xfId="56" applyFont="1" applyFill="1" applyBorder="1"/>
    <xf numFmtId="0" fontId="55" fillId="16" borderId="32" xfId="56" applyFont="1" applyFill="1" applyBorder="1" applyAlignment="1">
      <alignment horizontal="center"/>
    </xf>
    <xf numFmtId="0" fontId="27" fillId="16" borderId="20" xfId="56" applyFont="1" applyFill="1" applyBorder="1" applyAlignment="1">
      <alignment horizontal="left" vertical="center"/>
    </xf>
    <xf numFmtId="0" fontId="55" fillId="16" borderId="9" xfId="56" applyFont="1" applyFill="1" applyBorder="1" applyAlignment="1">
      <alignment horizontal="left" vertical="center"/>
    </xf>
    <xf numFmtId="0" fontId="27" fillId="16" borderId="9" xfId="56" applyFont="1" applyFill="1" applyBorder="1" applyAlignment="1">
      <alignment horizontal="left" vertical="center"/>
    </xf>
    <xf numFmtId="0" fontId="27" fillId="16" borderId="21" xfId="56" applyFont="1" applyFill="1" applyBorder="1"/>
    <xf numFmtId="0" fontId="55" fillId="16" borderId="20" xfId="56" applyFont="1" applyFill="1" applyBorder="1" applyAlignment="1">
      <alignment horizontal="center"/>
    </xf>
    <xf numFmtId="0" fontId="55" fillId="16" borderId="20" xfId="56" applyFont="1" applyFill="1" applyBorder="1" applyAlignment="1">
      <alignment horizontal="left" vertical="center"/>
    </xf>
    <xf numFmtId="0" fontId="55" fillId="4" borderId="0" xfId="56" applyFont="1" applyFill="1" applyAlignment="1">
      <alignment horizontal="center"/>
    </xf>
    <xf numFmtId="0" fontId="55" fillId="4" borderId="0" xfId="56" applyFont="1" applyFill="1"/>
    <xf numFmtId="0" fontId="88" fillId="4" borderId="0" xfId="56" applyFont="1" applyFill="1"/>
    <xf numFmtId="0" fontId="89" fillId="4" borderId="0" xfId="56" applyFont="1" applyFill="1" applyAlignment="1">
      <alignment horizontal="center"/>
    </xf>
    <xf numFmtId="0" fontId="89" fillId="4" borderId="0" xfId="56" applyFont="1" applyFill="1"/>
    <xf numFmtId="0" fontId="27" fillId="0" borderId="0" xfId="56" applyFont="1" applyAlignment="1">
      <alignment vertical="top"/>
    </xf>
    <xf numFmtId="0" fontId="95" fillId="11" borderId="52" xfId="59" applyFont="1" applyFill="1" applyBorder="1" applyAlignment="1">
      <alignment horizontal="center" vertical="center" wrapText="1"/>
    </xf>
    <xf numFmtId="0" fontId="95" fillId="20" borderId="52" xfId="59" applyFont="1" applyFill="1" applyBorder="1" applyAlignment="1">
      <alignment horizontal="center" vertical="center" wrapText="1"/>
    </xf>
    <xf numFmtId="0" fontId="95" fillId="21" borderId="52" xfId="59" applyFont="1" applyFill="1" applyBorder="1" applyAlignment="1">
      <alignment horizontal="center" vertical="center" wrapText="1"/>
    </xf>
    <xf numFmtId="0" fontId="95" fillId="22" borderId="52" xfId="59" applyFont="1" applyFill="1" applyBorder="1" applyAlignment="1">
      <alignment horizontal="center" vertical="center" wrapText="1"/>
    </xf>
    <xf numFmtId="0" fontId="95" fillId="23" borderId="52" xfId="59" applyFont="1" applyFill="1" applyBorder="1" applyAlignment="1">
      <alignment horizontal="center" vertical="center" wrapText="1"/>
    </xf>
    <xf numFmtId="0" fontId="95" fillId="10" borderId="52" xfId="59" applyFont="1" applyFill="1" applyBorder="1" applyAlignment="1">
      <alignment horizontal="center" vertical="center" wrapText="1"/>
    </xf>
    <xf numFmtId="0" fontId="95" fillId="24" borderId="52" xfId="59" applyFont="1" applyFill="1" applyBorder="1" applyAlignment="1">
      <alignment horizontal="center" vertical="center" wrapText="1"/>
    </xf>
    <xf numFmtId="0" fontId="95" fillId="25" borderId="52" xfId="59" applyFont="1" applyFill="1" applyBorder="1" applyAlignment="1">
      <alignment horizontal="center" vertical="center" wrapText="1"/>
    </xf>
    <xf numFmtId="0" fontId="95" fillId="13" borderId="52" xfId="59" applyFont="1" applyFill="1" applyBorder="1" applyAlignment="1">
      <alignment horizontal="center" vertical="center" wrapText="1"/>
    </xf>
    <xf numFmtId="0" fontId="95" fillId="18" borderId="52" xfId="59" applyFont="1" applyFill="1" applyBorder="1" applyAlignment="1">
      <alignment horizontal="center" vertical="center" wrapText="1"/>
    </xf>
    <xf numFmtId="0" fontId="65" fillId="0" borderId="0" xfId="57"/>
    <xf numFmtId="0" fontId="97" fillId="0" borderId="0" xfId="57" applyFont="1" applyAlignment="1">
      <alignment vertical="center"/>
    </xf>
    <xf numFmtId="0" fontId="16" fillId="0" borderId="3" xfId="60" applyFont="1" applyBorder="1" applyAlignment="1" applyProtection="1">
      <alignment horizontal="left" vertical="top" wrapText="1"/>
      <protection locked="0"/>
    </xf>
    <xf numFmtId="0" fontId="16" fillId="0" borderId="3" xfId="60" applyFont="1" applyBorder="1" applyAlignment="1" applyProtection="1">
      <alignment vertical="top"/>
      <protection locked="0"/>
    </xf>
    <xf numFmtId="0" fontId="16" fillId="0" borderId="23" xfId="60" applyFont="1" applyBorder="1" applyProtection="1">
      <protection locked="0"/>
    </xf>
    <xf numFmtId="0" fontId="16" fillId="0" borderId="81" xfId="60" applyFont="1" applyBorder="1" applyProtection="1">
      <protection locked="0"/>
    </xf>
    <xf numFmtId="0" fontId="16" fillId="0" borderId="81" xfId="60" applyFont="1" applyBorder="1" applyAlignment="1" applyProtection="1">
      <alignment horizontal="center"/>
      <protection locked="0"/>
    </xf>
    <xf numFmtId="0" fontId="16" fillId="0" borderId="77" xfId="60" applyFont="1" applyBorder="1" applyAlignment="1" applyProtection="1">
      <alignment horizontal="center"/>
      <protection locked="0"/>
    </xf>
    <xf numFmtId="0" fontId="16" fillId="0" borderId="39" xfId="60" applyFont="1" applyBorder="1" applyAlignment="1" applyProtection="1">
      <alignment horizontal="left" vertical="center"/>
      <protection locked="0"/>
    </xf>
    <xf numFmtId="0" fontId="16" fillId="0" borderId="3" xfId="60" applyFont="1" applyBorder="1" applyAlignment="1" applyProtection="1">
      <alignment horizontal="center" vertical="center"/>
      <protection locked="0"/>
    </xf>
    <xf numFmtId="0" fontId="16" fillId="0" borderId="0" xfId="60" applyFont="1" applyProtection="1">
      <protection locked="0"/>
    </xf>
    <xf numFmtId="0" fontId="16" fillId="0" borderId="82" xfId="60" applyFont="1" applyBorder="1" applyProtection="1">
      <protection locked="0"/>
    </xf>
    <xf numFmtId="0" fontId="16" fillId="0" borderId="82" xfId="60" applyFont="1" applyBorder="1" applyAlignment="1" applyProtection="1">
      <alignment horizontal="center"/>
      <protection locked="0"/>
    </xf>
    <xf numFmtId="0" fontId="16" fillId="0" borderId="0" xfId="60" applyFont="1" applyAlignment="1" applyProtection="1">
      <alignment horizontal="center"/>
      <protection locked="0"/>
    </xf>
    <xf numFmtId="0" fontId="16" fillId="0" borderId="3" xfId="60" applyFont="1" applyBorder="1" applyAlignment="1" applyProtection="1">
      <alignment vertical="top" wrapText="1"/>
      <protection locked="0"/>
    </xf>
    <xf numFmtId="0" fontId="16" fillId="0" borderId="3" xfId="60" applyFont="1" applyBorder="1" applyAlignment="1" applyProtection="1">
      <alignment horizontal="left" vertical="center" wrapText="1"/>
      <protection locked="0"/>
    </xf>
    <xf numFmtId="0" fontId="65" fillId="0" borderId="3" xfId="57" applyBorder="1" applyAlignment="1">
      <alignment horizontal="left"/>
    </xf>
    <xf numFmtId="0" fontId="16" fillId="0" borderId="9" xfId="60" applyFont="1" applyBorder="1" applyProtection="1">
      <protection locked="0"/>
    </xf>
    <xf numFmtId="0" fontId="16" fillId="0" borderId="9" xfId="60" applyFont="1" applyBorder="1" applyAlignment="1" applyProtection="1">
      <alignment horizontal="center"/>
      <protection locked="0"/>
    </xf>
    <xf numFmtId="0" fontId="98" fillId="16" borderId="15" xfId="60" applyFont="1" applyFill="1" applyBorder="1" applyAlignment="1">
      <alignment vertical="center" wrapText="1"/>
    </xf>
    <xf numFmtId="0" fontId="60" fillId="16" borderId="15" xfId="60" applyFont="1" applyFill="1" applyBorder="1" applyAlignment="1">
      <alignment vertical="center" textRotation="90"/>
    </xf>
    <xf numFmtId="0" fontId="16" fillId="0" borderId="77" xfId="60" applyFont="1" applyBorder="1"/>
    <xf numFmtId="0" fontId="16" fillId="0" borderId="0" xfId="60" applyFont="1"/>
    <xf numFmtId="0" fontId="16" fillId="0" borderId="0" xfId="60" applyFont="1" applyAlignment="1">
      <alignment horizontal="center"/>
    </xf>
    <xf numFmtId="0" fontId="16" fillId="0" borderId="77" xfId="60" applyFont="1" applyBorder="1" applyAlignment="1">
      <alignment horizontal="center"/>
    </xf>
    <xf numFmtId="0" fontId="60" fillId="16" borderId="15" xfId="60" applyFont="1" applyFill="1" applyBorder="1" applyAlignment="1">
      <alignment vertical="center" wrapText="1"/>
    </xf>
    <xf numFmtId="0" fontId="60" fillId="16" borderId="23" xfId="60" applyFont="1" applyFill="1" applyBorder="1" applyAlignment="1">
      <alignment vertical="center" wrapText="1"/>
    </xf>
    <xf numFmtId="0" fontId="19" fillId="5" borderId="3" xfId="57" applyFont="1" applyFill="1" applyBorder="1" applyAlignment="1">
      <alignment horizontal="center" vertical="center" wrapText="1"/>
    </xf>
    <xf numFmtId="0" fontId="19" fillId="5" borderId="3" xfId="57" applyFont="1" applyFill="1" applyBorder="1" applyAlignment="1">
      <alignment horizontal="center" vertical="center" textRotation="90" wrapText="1"/>
    </xf>
    <xf numFmtId="0" fontId="19" fillId="5" borderId="3" xfId="57" applyFont="1" applyFill="1" applyBorder="1" applyAlignment="1">
      <alignment horizontal="center" textRotation="90"/>
    </xf>
    <xf numFmtId="0" fontId="19" fillId="5" borderId="3" xfId="57" applyFont="1" applyFill="1" applyBorder="1" applyAlignment="1">
      <alignment horizontal="center" textRotation="90" wrapText="1"/>
    </xf>
    <xf numFmtId="0" fontId="19" fillId="5" borderId="39" xfId="57" applyFont="1" applyFill="1" applyBorder="1" applyAlignment="1">
      <alignment horizontal="center" vertical="center"/>
    </xf>
    <xf numFmtId="0" fontId="65" fillId="16" borderId="9" xfId="57" applyFill="1" applyBorder="1" applyAlignment="1">
      <alignment vertical="center"/>
    </xf>
    <xf numFmtId="0" fontId="65" fillId="16" borderId="21" xfId="57" applyFill="1" applyBorder="1" applyAlignment="1">
      <alignment vertical="center"/>
    </xf>
    <xf numFmtId="0" fontId="98" fillId="4" borderId="15" xfId="57" applyFont="1" applyFill="1" applyBorder="1" applyAlignment="1" applyProtection="1">
      <alignment horizontal="left"/>
      <protection locked="0"/>
    </xf>
    <xf numFmtId="0" fontId="65" fillId="16" borderId="62" xfId="57" applyFill="1" applyBorder="1" applyAlignment="1">
      <alignment vertical="center"/>
    </xf>
    <xf numFmtId="0" fontId="10" fillId="16" borderId="9" xfId="57" applyFont="1" applyFill="1" applyBorder="1" applyAlignment="1">
      <alignment horizontal="center" vertical="center"/>
    </xf>
    <xf numFmtId="0" fontId="60" fillId="0" borderId="31" xfId="57" applyFont="1" applyBorder="1" applyAlignment="1">
      <alignment horizontal="left"/>
    </xf>
    <xf numFmtId="0" fontId="98" fillId="4" borderId="0" xfId="57" applyFont="1" applyFill="1" applyProtection="1">
      <protection locked="0"/>
    </xf>
    <xf numFmtId="0" fontId="98" fillId="4" borderId="77" xfId="57" applyFont="1" applyFill="1" applyBorder="1" applyProtection="1">
      <protection locked="0"/>
    </xf>
    <xf numFmtId="0" fontId="98" fillId="4" borderId="37" xfId="57" applyFont="1" applyFill="1" applyBorder="1" applyProtection="1">
      <protection locked="0"/>
    </xf>
    <xf numFmtId="0" fontId="27" fillId="16" borderId="21" xfId="56" applyFont="1" applyFill="1" applyBorder="1" applyAlignment="1">
      <alignment vertical="center"/>
    </xf>
    <xf numFmtId="0" fontId="82" fillId="0" borderId="0" xfId="57" applyFont="1" applyAlignment="1">
      <alignment vertical="center"/>
    </xf>
    <xf numFmtId="0" fontId="65" fillId="0" borderId="0" xfId="57" applyAlignment="1">
      <alignment horizontal="right" vertical="top"/>
    </xf>
    <xf numFmtId="0" fontId="100" fillId="0" borderId="0" xfId="56" applyFont="1"/>
    <xf numFmtId="0" fontId="27" fillId="2" borderId="3" xfId="56" applyFont="1" applyFill="1" applyBorder="1" applyAlignment="1">
      <alignment horizontal="center"/>
    </xf>
    <xf numFmtId="0" fontId="27" fillId="4" borderId="16" xfId="56" applyFont="1" applyFill="1" applyBorder="1" applyAlignment="1">
      <alignment horizontal="center"/>
    </xf>
    <xf numFmtId="14" fontId="27" fillId="4" borderId="16" xfId="56" applyNumberFormat="1" applyFont="1" applyFill="1" applyBorder="1"/>
    <xf numFmtId="0" fontId="27" fillId="4" borderId="16" xfId="56" applyFont="1" applyFill="1" applyBorder="1" applyAlignment="1">
      <alignment wrapText="1"/>
    </xf>
    <xf numFmtId="0" fontId="27" fillId="2" borderId="16" xfId="56" applyFont="1" applyFill="1" applyBorder="1" applyAlignment="1">
      <alignment horizontal="center"/>
    </xf>
    <xf numFmtId="0" fontId="27" fillId="4" borderId="16" xfId="56" applyFont="1" applyFill="1" applyBorder="1" applyAlignment="1">
      <alignment horizontal="center" wrapText="1"/>
    </xf>
    <xf numFmtId="0" fontId="27" fillId="4" borderId="16" xfId="56" applyFont="1" applyFill="1" applyBorder="1"/>
    <xf numFmtId="0" fontId="27" fillId="4" borderId="16" xfId="56" applyFont="1" applyFill="1" applyBorder="1" applyAlignment="1">
      <alignment horizontal="center" vertical="center"/>
    </xf>
    <xf numFmtId="0" fontId="27" fillId="2" borderId="62" xfId="56" applyFont="1" applyFill="1" applyBorder="1" applyAlignment="1">
      <alignment horizontal="center"/>
    </xf>
    <xf numFmtId="0" fontId="27" fillId="4" borderId="21" xfId="56" applyFont="1" applyFill="1" applyBorder="1" applyAlignment="1">
      <alignment horizontal="center"/>
    </xf>
    <xf numFmtId="14" fontId="27" fillId="4" borderId="21" xfId="56" applyNumberFormat="1" applyFont="1" applyFill="1" applyBorder="1"/>
    <xf numFmtId="0" fontId="27" fillId="4" borderId="21" xfId="56" applyFont="1" applyFill="1" applyBorder="1" applyAlignment="1">
      <alignment wrapText="1"/>
    </xf>
    <xf numFmtId="0" fontId="27" fillId="2" borderId="21" xfId="56" applyFont="1" applyFill="1" applyBorder="1" applyAlignment="1">
      <alignment horizontal="center"/>
    </xf>
    <xf numFmtId="0" fontId="27" fillId="4" borderId="21" xfId="56" applyFont="1" applyFill="1" applyBorder="1" applyAlignment="1">
      <alignment horizontal="center" wrapText="1"/>
    </xf>
    <xf numFmtId="0" fontId="27" fillId="4" borderId="21" xfId="56" applyFont="1" applyFill="1" applyBorder="1"/>
    <xf numFmtId="0" fontId="27" fillId="4" borderId="21" xfId="56" applyFont="1" applyFill="1" applyBorder="1" applyAlignment="1">
      <alignment horizontal="center" vertical="center"/>
    </xf>
    <xf numFmtId="0" fontId="27" fillId="2" borderId="25" xfId="56" applyFont="1" applyFill="1" applyBorder="1" applyAlignment="1">
      <alignment horizontal="center"/>
    </xf>
    <xf numFmtId="0" fontId="27" fillId="4" borderId="18" xfId="56" applyFont="1" applyFill="1" applyBorder="1" applyAlignment="1">
      <alignment horizontal="center"/>
    </xf>
    <xf numFmtId="14" fontId="27" fillId="4" borderId="18" xfId="56" applyNumberFormat="1" applyFont="1" applyFill="1" applyBorder="1"/>
    <xf numFmtId="0" fontId="27" fillId="4" borderId="18" xfId="56" applyFont="1" applyFill="1" applyBorder="1" applyAlignment="1">
      <alignment wrapText="1"/>
    </xf>
    <xf numFmtId="0" fontId="27" fillId="2" borderId="18" xfId="56" applyFont="1" applyFill="1" applyBorder="1" applyAlignment="1">
      <alignment horizontal="center"/>
    </xf>
    <xf numFmtId="0" fontId="27" fillId="4" borderId="18" xfId="56" applyFont="1" applyFill="1" applyBorder="1" applyAlignment="1">
      <alignment horizontal="center" wrapText="1"/>
    </xf>
    <xf numFmtId="0" fontId="27" fillId="4" borderId="18" xfId="56" applyFont="1" applyFill="1" applyBorder="1"/>
    <xf numFmtId="0" fontId="27" fillId="4" borderId="18" xfId="56" applyFont="1" applyFill="1" applyBorder="1" applyAlignment="1">
      <alignment horizontal="center" vertical="center"/>
    </xf>
    <xf numFmtId="0" fontId="55" fillId="26" borderId="62" xfId="56" applyFont="1" applyFill="1" applyBorder="1" applyAlignment="1">
      <alignment horizontal="center" vertical="center" wrapText="1"/>
    </xf>
    <xf numFmtId="0" fontId="55" fillId="26" borderId="21" xfId="56" applyFont="1" applyFill="1" applyBorder="1" applyAlignment="1">
      <alignment horizontal="center" vertical="center" wrapText="1"/>
    </xf>
    <xf numFmtId="0" fontId="55" fillId="26" borderId="21" xfId="56" applyFont="1" applyFill="1" applyBorder="1" applyAlignment="1">
      <alignment horizontal="center" vertical="center" textRotation="90" wrapText="1"/>
    </xf>
    <xf numFmtId="0" fontId="19" fillId="26" borderId="21" xfId="56" applyFont="1" applyFill="1" applyBorder="1" applyAlignment="1">
      <alignment horizontal="center" vertical="center" wrapText="1"/>
    </xf>
    <xf numFmtId="0" fontId="100" fillId="0" borderId="0" xfId="56" applyFont="1" applyAlignment="1">
      <alignment horizontal="center" vertical="center"/>
    </xf>
    <xf numFmtId="0" fontId="100" fillId="4" borderId="0" xfId="56" applyFont="1" applyFill="1"/>
    <xf numFmtId="0" fontId="27" fillId="16" borderId="0" xfId="56" applyFont="1" applyFill="1" applyAlignment="1">
      <alignment horizontal="center"/>
    </xf>
    <xf numFmtId="0" fontId="27" fillId="16" borderId="9" xfId="56" applyFont="1" applyFill="1" applyBorder="1" applyAlignment="1">
      <alignment vertical="center" wrapText="1"/>
    </xf>
    <xf numFmtId="0" fontId="27" fillId="16" borderId="23" xfId="56" applyFont="1" applyFill="1" applyBorder="1"/>
    <xf numFmtId="0" fontId="27" fillId="16" borderId="77" xfId="56" applyFont="1" applyFill="1" applyBorder="1"/>
    <xf numFmtId="0" fontId="85" fillId="16" borderId="77" xfId="56" applyFont="1" applyFill="1" applyBorder="1"/>
    <xf numFmtId="0" fontId="85" fillId="16" borderId="37" xfId="56" applyFont="1" applyFill="1" applyBorder="1"/>
    <xf numFmtId="0" fontId="27" fillId="16" borderId="32" xfId="56" applyFont="1" applyFill="1" applyBorder="1"/>
    <xf numFmtId="0" fontId="27" fillId="16" borderId="60" xfId="56" applyFont="1" applyFill="1" applyBorder="1"/>
    <xf numFmtId="0" fontId="85" fillId="16" borderId="32" xfId="56" applyFont="1" applyFill="1" applyBorder="1"/>
    <xf numFmtId="0" fontId="85" fillId="16" borderId="0" xfId="56" applyFont="1" applyFill="1"/>
    <xf numFmtId="0" fontId="85" fillId="16" borderId="60" xfId="56" applyFont="1" applyFill="1" applyBorder="1"/>
    <xf numFmtId="0" fontId="27" fillId="4" borderId="0" xfId="56" applyFont="1" applyFill="1" applyAlignment="1">
      <alignment horizontal="left" vertical="top"/>
    </xf>
    <xf numFmtId="0" fontId="27" fillId="4" borderId="60" xfId="56" applyFont="1" applyFill="1" applyBorder="1"/>
    <xf numFmtId="0" fontId="41" fillId="16" borderId="9" xfId="56" applyFont="1" applyFill="1" applyBorder="1"/>
    <xf numFmtId="0" fontId="41" fillId="4" borderId="0" xfId="56" applyFont="1" applyFill="1"/>
    <xf numFmtId="0" fontId="41" fillId="4" borderId="60" xfId="56" applyFont="1" applyFill="1" applyBorder="1"/>
    <xf numFmtId="0" fontId="55" fillId="4" borderId="20" xfId="56" applyFont="1" applyFill="1" applyBorder="1" applyAlignment="1">
      <alignment horizontal="center"/>
    </xf>
    <xf numFmtId="0" fontId="55" fillId="4" borderId="9" xfId="56" applyFont="1" applyFill="1" applyBorder="1" applyAlignment="1">
      <alignment horizontal="center"/>
    </xf>
    <xf numFmtId="0" fontId="27" fillId="4" borderId="9" xfId="56" applyFont="1" applyFill="1" applyBorder="1"/>
    <xf numFmtId="0" fontId="41" fillId="4" borderId="9" xfId="56" applyFont="1" applyFill="1" applyBorder="1"/>
    <xf numFmtId="0" fontId="41" fillId="4" borderId="21" xfId="56" applyFont="1" applyFill="1" applyBorder="1"/>
    <xf numFmtId="0" fontId="89" fillId="16" borderId="0" xfId="56" applyFont="1" applyFill="1"/>
    <xf numFmtId="0" fontId="27" fillId="16" borderId="20" xfId="56" applyFont="1" applyFill="1" applyBorder="1" applyAlignment="1">
      <alignment vertical="center" wrapText="1"/>
    </xf>
    <xf numFmtId="0" fontId="27" fillId="16" borderId="20" xfId="56" applyFont="1" applyFill="1" applyBorder="1" applyAlignment="1">
      <alignment horizontal="left" vertical="center" wrapText="1"/>
    </xf>
    <xf numFmtId="0" fontId="27" fillId="16" borderId="9" xfId="56" applyFont="1" applyFill="1" applyBorder="1" applyAlignment="1">
      <alignment horizontal="left" vertical="center" wrapText="1"/>
    </xf>
    <xf numFmtId="0" fontId="88" fillId="0" borderId="0" xfId="56" applyFont="1"/>
    <xf numFmtId="0" fontId="55" fillId="16" borderId="20" xfId="56" applyFont="1" applyFill="1" applyBorder="1"/>
    <xf numFmtId="0" fontId="55" fillId="16" borderId="9" xfId="56" applyFont="1" applyFill="1" applyBorder="1"/>
    <xf numFmtId="0" fontId="89" fillId="16" borderId="9" xfId="56" applyFont="1" applyFill="1" applyBorder="1"/>
    <xf numFmtId="0" fontId="89" fillId="4" borderId="77" xfId="56" applyFont="1" applyFill="1" applyBorder="1"/>
    <xf numFmtId="0" fontId="82" fillId="0" borderId="0" xfId="57" applyFont="1" applyAlignment="1">
      <alignment horizontal="left" vertical="center"/>
    </xf>
    <xf numFmtId="0" fontId="1" fillId="0" borderId="0" xfId="61" applyAlignment="1">
      <alignment horizontal="center" vertical="center" wrapText="1"/>
    </xf>
    <xf numFmtId="0" fontId="52" fillId="0" borderId="52" xfId="61" applyFont="1" applyBorder="1" applyAlignment="1">
      <alignment horizontal="center" vertical="center" wrapText="1"/>
    </xf>
    <xf numFmtId="0" fontId="102" fillId="26" borderId="52" xfId="56" applyFont="1" applyFill="1" applyBorder="1" applyAlignment="1">
      <alignment horizontal="center" vertical="center" wrapText="1"/>
    </xf>
    <xf numFmtId="0" fontId="103" fillId="26" borderId="52" xfId="56" applyFont="1" applyFill="1" applyBorder="1" applyAlignment="1">
      <alignment horizontal="center" vertical="center" wrapText="1"/>
    </xf>
    <xf numFmtId="0" fontId="52" fillId="0" borderId="0" xfId="61" applyFont="1" applyAlignment="1">
      <alignment horizontal="right" vertical="top"/>
    </xf>
    <xf numFmtId="10" fontId="1" fillId="0" borderId="0" xfId="61" applyNumberFormat="1" applyAlignment="1">
      <alignment horizontal="center" vertical="center" wrapText="1"/>
    </xf>
    <xf numFmtId="2" fontId="1" fillId="0" borderId="0" xfId="61" applyNumberFormat="1" applyAlignment="1">
      <alignment horizontal="center" vertical="center" wrapText="1"/>
    </xf>
    <xf numFmtId="2" fontId="1" fillId="0" borderId="0" xfId="61" applyNumberFormat="1" applyAlignment="1">
      <alignment horizontal="center" vertical="center"/>
    </xf>
    <xf numFmtId="0" fontId="1" fillId="0" borderId="0" xfId="61" applyAlignment="1">
      <alignment horizontal="left" vertical="center"/>
    </xf>
    <xf numFmtId="0" fontId="1" fillId="0" borderId="0" xfId="61" applyAlignment="1">
      <alignment vertical="center"/>
    </xf>
    <xf numFmtId="0" fontId="78" fillId="0" borderId="0" xfId="61" applyFont="1" applyAlignment="1">
      <alignment horizontal="center" vertical="center" wrapText="1"/>
    </xf>
    <xf numFmtId="10" fontId="78" fillId="0" borderId="0" xfId="61" applyNumberFormat="1" applyFont="1" applyAlignment="1">
      <alignment horizontal="center" vertical="center" wrapText="1"/>
    </xf>
    <xf numFmtId="2" fontId="78" fillId="0" borderId="0" xfId="61" applyNumberFormat="1" applyFont="1" applyAlignment="1">
      <alignment horizontal="center" vertical="center" wrapText="1"/>
    </xf>
    <xf numFmtId="0" fontId="0" fillId="0" borderId="52" xfId="61" applyFont="1" applyBorder="1" applyAlignment="1">
      <alignment horizontal="center" vertical="center" wrapText="1"/>
    </xf>
    <xf numFmtId="9" fontId="96" fillId="0" borderId="52" xfId="61" applyNumberFormat="1" applyFont="1" applyBorder="1" applyAlignment="1">
      <alignment horizontal="center" vertical="center" wrapText="1"/>
    </xf>
    <xf numFmtId="3" fontId="52" fillId="0" borderId="52" xfId="61" applyNumberFormat="1" applyFont="1" applyBorder="1" applyAlignment="1">
      <alignment horizontal="center" vertical="center" wrapText="1"/>
    </xf>
    <xf numFmtId="0" fontId="60" fillId="0" borderId="12" xfId="57" quotePrefix="1" applyFont="1" applyBorder="1" applyAlignment="1">
      <alignment horizontal="center" vertical="center" wrapText="1"/>
    </xf>
    <xf numFmtId="0" fontId="60" fillId="0" borderId="11" xfId="57" quotePrefix="1" applyFont="1" applyBorder="1" applyAlignment="1">
      <alignment horizontal="center" vertical="center" wrapText="1"/>
    </xf>
    <xf numFmtId="0" fontId="96" fillId="0" borderId="52" xfId="61" applyFont="1" applyBorder="1" applyAlignment="1">
      <alignment horizontal="center" vertical="center" wrapText="1"/>
    </xf>
    <xf numFmtId="0" fontId="60" fillId="0" borderId="5" xfId="57" quotePrefix="1" applyFont="1" applyBorder="1" applyAlignment="1">
      <alignment horizontal="center" vertical="center" wrapText="1"/>
    </xf>
    <xf numFmtId="0" fontId="60" fillId="0" borderId="8" xfId="57" quotePrefix="1" applyFont="1" applyBorder="1" applyAlignment="1">
      <alignment horizontal="center" vertical="center" wrapText="1"/>
    </xf>
    <xf numFmtId="0" fontId="60" fillId="0" borderId="8" xfId="57" applyFont="1" applyBorder="1"/>
    <xf numFmtId="0" fontId="52" fillId="0" borderId="0" xfId="61" applyFont="1" applyAlignment="1">
      <alignment horizontal="center" vertical="center"/>
    </xf>
    <xf numFmtId="0" fontId="60" fillId="0" borderId="0" xfId="57" quotePrefix="1" applyFont="1" applyBorder="1" applyAlignment="1">
      <alignment horizontal="center" vertical="center" wrapText="1"/>
    </xf>
    <xf numFmtId="0" fontId="70" fillId="26" borderId="21" xfId="54" applyFill="1" applyBorder="1" applyAlignment="1" applyProtection="1">
      <alignment horizontal="center" vertical="center" wrapText="1"/>
    </xf>
    <xf numFmtId="0" fontId="10" fillId="0" borderId="0" xfId="62"/>
    <xf numFmtId="0" fontId="10" fillId="0" borderId="3" xfId="62" applyBorder="1"/>
    <xf numFmtId="0" fontId="10" fillId="0" borderId="3" xfId="62" applyBorder="1" applyAlignment="1">
      <alignment vertical="top" wrapText="1"/>
    </xf>
    <xf numFmtId="0" fontId="13" fillId="0" borderId="3" xfId="62" applyFont="1" applyBorder="1" applyAlignment="1">
      <alignment vertical="top" wrapText="1"/>
    </xf>
    <xf numFmtId="0" fontId="10" fillId="0" borderId="16" xfId="62" applyBorder="1" applyAlignment="1">
      <alignment vertical="top" wrapText="1"/>
    </xf>
    <xf numFmtId="0" fontId="13" fillId="0" borderId="3" xfId="62" applyFont="1" applyBorder="1" applyAlignment="1">
      <alignment horizontal="center" vertical="top" wrapText="1"/>
    </xf>
    <xf numFmtId="0" fontId="10" fillId="0" borderId="3" xfId="62" applyBorder="1" applyAlignment="1">
      <alignment horizontal="left" wrapText="1"/>
    </xf>
    <xf numFmtId="0" fontId="10" fillId="0" borderId="39" xfId="62" applyBorder="1" applyAlignment="1">
      <alignment vertical="top" wrapText="1"/>
    </xf>
    <xf numFmtId="0" fontId="10" fillId="0" borderId="3" xfId="62" applyBorder="1" applyAlignment="1">
      <alignment horizontal="center" vertical="center" wrapText="1"/>
    </xf>
    <xf numFmtId="0" fontId="10" fillId="0" borderId="15" xfId="62" applyBorder="1" applyAlignment="1">
      <alignment horizontal="center" vertical="center" wrapText="1"/>
    </xf>
    <xf numFmtId="0" fontId="10" fillId="0" borderId="15" xfId="62" applyBorder="1"/>
    <xf numFmtId="0" fontId="10" fillId="0" borderId="15" xfId="62" applyBorder="1" applyAlignment="1">
      <alignment vertical="top" wrapText="1"/>
    </xf>
    <xf numFmtId="0" fontId="13" fillId="0" borderId="15" xfId="62" applyFont="1" applyBorder="1" applyAlignment="1">
      <alignment vertical="top" wrapText="1"/>
    </xf>
    <xf numFmtId="0" fontId="10" fillId="0" borderId="37" xfId="62" applyBorder="1" applyAlignment="1">
      <alignment vertical="top" wrapText="1"/>
    </xf>
    <xf numFmtId="0" fontId="13" fillId="0" borderId="15" xfId="62" applyFont="1" applyBorder="1" applyAlignment="1">
      <alignment horizontal="center" vertical="top" wrapText="1"/>
    </xf>
    <xf numFmtId="0" fontId="10" fillId="0" borderId="15" xfId="62" applyBorder="1" applyAlignment="1">
      <alignment horizontal="left" wrapText="1"/>
    </xf>
    <xf numFmtId="0" fontId="10" fillId="0" borderId="23" xfId="62" applyBorder="1" applyAlignment="1">
      <alignment vertical="top" wrapText="1"/>
    </xf>
    <xf numFmtId="0" fontId="19" fillId="26" borderId="39" xfId="62" applyFont="1" applyFill="1" applyBorder="1" applyAlignment="1">
      <alignment horizontal="center" vertical="center" wrapText="1"/>
    </xf>
    <xf numFmtId="0" fontId="19" fillId="26" borderId="15" xfId="62" applyFont="1" applyFill="1" applyBorder="1" applyAlignment="1">
      <alignment horizontal="center" vertical="center" wrapText="1"/>
    </xf>
    <xf numFmtId="0" fontId="19" fillId="26" borderId="16" xfId="62" applyFont="1" applyFill="1" applyBorder="1" applyAlignment="1">
      <alignment horizontal="center" vertical="center" wrapText="1"/>
    </xf>
    <xf numFmtId="0" fontId="55" fillId="26" borderId="3" xfId="56" applyFont="1" applyFill="1" applyBorder="1" applyAlignment="1">
      <alignment horizontal="center" vertical="center" textRotation="90" wrapText="1"/>
    </xf>
    <xf numFmtId="0" fontId="19" fillId="26" borderId="3" xfId="62" applyFont="1" applyFill="1" applyBorder="1" applyAlignment="1">
      <alignment horizontal="center" vertical="center" wrapText="1"/>
    </xf>
    <xf numFmtId="0" fontId="55" fillId="26" borderId="3" xfId="56" applyFont="1" applyFill="1" applyBorder="1" applyAlignment="1">
      <alignment horizontal="center" vertical="center" wrapText="1"/>
    </xf>
    <xf numFmtId="0" fontId="19" fillId="26" borderId="3" xfId="56" applyFont="1" applyFill="1" applyBorder="1" applyAlignment="1">
      <alignment horizontal="center" vertical="center" wrapText="1"/>
    </xf>
    <xf numFmtId="0" fontId="65" fillId="16" borderId="32" xfId="57" applyFill="1" applyBorder="1" applyAlignment="1">
      <alignment vertical="center" wrapText="1"/>
    </xf>
    <xf numFmtId="0" fontId="19" fillId="26" borderId="62" xfId="62" applyFont="1" applyFill="1" applyBorder="1" applyAlignment="1">
      <alignment horizontal="center" vertical="center" wrapText="1"/>
    </xf>
    <xf numFmtId="0" fontId="19" fillId="26" borderId="23" xfId="62" applyFont="1" applyFill="1" applyBorder="1" applyAlignment="1">
      <alignment vertical="top" wrapText="1"/>
    </xf>
    <xf numFmtId="0" fontId="19" fillId="26" borderId="77" xfId="62" applyFont="1" applyFill="1" applyBorder="1" applyAlignment="1">
      <alignment vertical="top" wrapText="1"/>
    </xf>
    <xf numFmtId="0" fontId="19" fillId="26" borderId="37" xfId="62" applyFont="1" applyFill="1" applyBorder="1" applyAlignment="1">
      <alignment vertical="top" wrapText="1"/>
    </xf>
    <xf numFmtId="0" fontId="65" fillId="16" borderId="0" xfId="57" applyFill="1" applyAlignment="1">
      <alignment vertical="center" wrapText="1"/>
    </xf>
    <xf numFmtId="0" fontId="65" fillId="16" borderId="60" xfId="57" applyFill="1" applyBorder="1" applyAlignment="1">
      <alignment vertical="center" wrapText="1"/>
    </xf>
    <xf numFmtId="0" fontId="65" fillId="16" borderId="20" xfId="57" applyFill="1" applyBorder="1" applyAlignment="1">
      <alignment vertical="center" wrapText="1"/>
    </xf>
    <xf numFmtId="0" fontId="65" fillId="16" borderId="9" xfId="57" applyFill="1" applyBorder="1" applyAlignment="1">
      <alignment vertical="center" wrapText="1"/>
    </xf>
    <xf numFmtId="0" fontId="65" fillId="16" borderId="21" xfId="57" applyFill="1" applyBorder="1" applyAlignment="1">
      <alignment vertical="center" wrapText="1"/>
    </xf>
    <xf numFmtId="0" fontId="65" fillId="4" borderId="0" xfId="57" applyFill="1"/>
    <xf numFmtId="0" fontId="65" fillId="0" borderId="0" xfId="57" applyAlignment="1">
      <alignment vertical="top"/>
    </xf>
    <xf numFmtId="0" fontId="65" fillId="4" borderId="0" xfId="57" applyFill="1" applyAlignment="1" applyProtection="1">
      <alignment vertical="center"/>
      <protection locked="0"/>
    </xf>
    <xf numFmtId="0" fontId="65" fillId="16" borderId="32" xfId="57" applyFill="1" applyBorder="1" applyAlignment="1" applyProtection="1">
      <alignment vertical="center"/>
      <protection locked="0"/>
    </xf>
    <xf numFmtId="0" fontId="65" fillId="16" borderId="0" xfId="57" applyFill="1" applyAlignment="1" applyProtection="1">
      <alignment vertical="center"/>
      <protection locked="0"/>
    </xf>
    <xf numFmtId="0" fontId="65" fillId="16" borderId="9" xfId="57" applyFill="1" applyBorder="1" applyAlignment="1">
      <alignment horizontal="left" vertical="center"/>
    </xf>
    <xf numFmtId="0" fontId="10" fillId="0" borderId="0" xfId="57" applyFont="1" applyAlignment="1">
      <alignment horizontal="left" vertical="top"/>
    </xf>
    <xf numFmtId="0" fontId="61" fillId="0" borderId="0" xfId="57" applyFont="1" applyAlignment="1">
      <alignment horizontal="left" vertical="top"/>
    </xf>
    <xf numFmtId="0" fontId="55" fillId="16" borderId="23" xfId="56" applyFont="1" applyFill="1" applyBorder="1"/>
    <xf numFmtId="0" fontId="55" fillId="16" borderId="37" xfId="56" applyFont="1" applyFill="1" applyBorder="1"/>
    <xf numFmtId="0" fontId="85" fillId="4" borderId="77" xfId="56" applyFont="1" applyFill="1" applyBorder="1"/>
    <xf numFmtId="0" fontId="85" fillId="4" borderId="37" xfId="56" applyFont="1" applyFill="1" applyBorder="1"/>
    <xf numFmtId="0" fontId="55" fillId="16" borderId="21" xfId="56" applyFont="1" applyFill="1" applyBorder="1"/>
    <xf numFmtId="0" fontId="61" fillId="16" borderId="9" xfId="57" applyFont="1" applyFill="1" applyBorder="1" applyAlignment="1">
      <alignment horizontal="left" vertical="top"/>
    </xf>
    <xf numFmtId="14" fontId="10" fillId="0" borderId="15" xfId="57" applyNumberFormat="1" applyFont="1" applyBorder="1" applyAlignment="1">
      <alignment horizontal="left" vertical="top"/>
    </xf>
    <xf numFmtId="14" fontId="60" fillId="0" borderId="15" xfId="57" applyNumberFormat="1" applyFont="1" applyBorder="1" applyAlignment="1">
      <alignment horizontal="left"/>
    </xf>
    <xf numFmtId="0" fontId="65" fillId="16" borderId="20" xfId="57" applyFill="1" applyBorder="1" applyAlignment="1">
      <alignment vertical="center"/>
    </xf>
    <xf numFmtId="0" fontId="61" fillId="0" borderId="0" xfId="57" applyFont="1" applyAlignment="1">
      <alignment horizontal="left" vertical="top" wrapText="1"/>
    </xf>
    <xf numFmtId="0" fontId="10" fillId="4" borderId="0" xfId="57" applyFont="1" applyFill="1" applyAlignment="1">
      <alignment horizontal="left" vertical="center" wrapText="1"/>
    </xf>
    <xf numFmtId="0" fontId="65" fillId="4" borderId="9" xfId="57" applyFill="1" applyBorder="1" applyAlignment="1">
      <alignment horizontal="center" vertical="center" wrapText="1"/>
    </xf>
    <xf numFmtId="0" fontId="65" fillId="4" borderId="21" xfId="57" applyFill="1" applyBorder="1" applyAlignment="1">
      <alignment vertical="center" wrapText="1"/>
    </xf>
    <xf numFmtId="0" fontId="10" fillId="4" borderId="0" xfId="62" applyFill="1"/>
    <xf numFmtId="0" fontId="10" fillId="4" borderId="0" xfId="62" applyFill="1" applyAlignment="1">
      <alignment horizontal="left" vertical="center"/>
    </xf>
    <xf numFmtId="0" fontId="21" fillId="4" borderId="0" xfId="62" applyFont="1" applyFill="1" applyAlignment="1">
      <alignment horizontal="left" vertical="center"/>
    </xf>
    <xf numFmtId="0" fontId="1" fillId="0" borderId="0" xfId="61"/>
    <xf numFmtId="0" fontId="52" fillId="0" borderId="39" xfId="61" applyFont="1" applyBorder="1"/>
    <xf numFmtId="0" fontId="52" fillId="0" borderId="2" xfId="61" applyFont="1" applyBorder="1"/>
    <xf numFmtId="0" fontId="52" fillId="0" borderId="16" xfId="61" applyFont="1" applyBorder="1"/>
    <xf numFmtId="0" fontId="52" fillId="0" borderId="3" xfId="61" applyFont="1" applyBorder="1"/>
    <xf numFmtId="0" fontId="52" fillId="0" borderId="3" xfId="61" applyFont="1" applyBorder="1" applyAlignment="1">
      <alignment horizontal="center"/>
    </xf>
    <xf numFmtId="0" fontId="52" fillId="0" borderId="3" xfId="61" applyFont="1" applyBorder="1" applyAlignment="1">
      <alignment horizontal="center" vertical="center" wrapText="1"/>
    </xf>
    <xf numFmtId="0" fontId="52" fillId="0" borderId="3" xfId="61" applyFont="1" applyBorder="1" applyAlignment="1">
      <alignment horizontal="center" vertical="center"/>
    </xf>
    <xf numFmtId="0" fontId="52" fillId="0" borderId="0" xfId="61" applyFont="1"/>
    <xf numFmtId="0" fontId="52" fillId="0" borderId="32" xfId="61" applyFont="1" applyBorder="1" applyAlignment="1">
      <alignment vertical="center"/>
    </xf>
    <xf numFmtId="0" fontId="52" fillId="0" borderId="0" xfId="61" applyFont="1" applyAlignment="1">
      <alignment vertical="center"/>
    </xf>
    <xf numFmtId="0" fontId="79" fillId="0" borderId="0" xfId="61" applyFont="1" applyAlignment="1">
      <alignment vertical="center"/>
    </xf>
    <xf numFmtId="0" fontId="1" fillId="0" borderId="0" xfId="61" applyAlignment="1">
      <alignment horizontal="center"/>
    </xf>
    <xf numFmtId="175" fontId="72" fillId="0" borderId="57" xfId="61" applyNumberFormat="1" applyFont="1" applyBorder="1" applyAlignment="1" applyProtection="1">
      <alignment horizontal="center"/>
      <protection locked="0"/>
    </xf>
    <xf numFmtId="0" fontId="72" fillId="0" borderId="13" xfId="61" applyFont="1" applyBorder="1" applyAlignment="1" applyProtection="1">
      <alignment horizontal="center" vertical="center"/>
      <protection locked="0"/>
    </xf>
    <xf numFmtId="175" fontId="72" fillId="0" borderId="58" xfId="61" applyNumberFormat="1" applyFont="1" applyBorder="1" applyAlignment="1" applyProtection="1">
      <alignment horizontal="center"/>
      <protection locked="0"/>
    </xf>
    <xf numFmtId="0" fontId="72" fillId="0" borderId="3" xfId="61" applyFont="1" applyBorder="1" applyAlignment="1" applyProtection="1">
      <alignment horizontal="center" vertical="center"/>
      <protection locked="0"/>
    </xf>
    <xf numFmtId="175" fontId="72" fillId="0" borderId="55" xfId="61" applyNumberFormat="1" applyFont="1" applyBorder="1" applyAlignment="1" applyProtection="1">
      <alignment horizontal="center"/>
      <protection locked="0"/>
    </xf>
    <xf numFmtId="0" fontId="72" fillId="0" borderId="44" xfId="61" applyFont="1" applyBorder="1" applyAlignment="1" applyProtection="1">
      <alignment horizontal="center" vertical="center"/>
      <protection locked="0"/>
    </xf>
    <xf numFmtId="0" fontId="1" fillId="0" borderId="5" xfId="61" applyBorder="1"/>
    <xf numFmtId="0" fontId="1" fillId="0" borderId="8" xfId="61" applyBorder="1"/>
    <xf numFmtId="0" fontId="96" fillId="0" borderId="58" xfId="61" applyFont="1" applyBorder="1" applyAlignment="1" applyProtection="1">
      <alignment horizontal="left" vertical="center" wrapText="1"/>
      <protection locked="0"/>
    </xf>
    <xf numFmtId="0" fontId="96" fillId="0" borderId="3" xfId="61" applyFont="1" applyBorder="1" applyAlignment="1" applyProtection="1">
      <alignment vertical="center" wrapText="1"/>
      <protection locked="0"/>
    </xf>
    <xf numFmtId="0" fontId="94" fillId="0" borderId="3" xfId="61" applyFont="1" applyBorder="1" applyProtection="1">
      <protection locked="0"/>
    </xf>
    <xf numFmtId="0" fontId="96" fillId="0" borderId="3" xfId="61" applyFont="1" applyBorder="1" applyAlignment="1" applyProtection="1">
      <alignment horizontal="center" vertical="center" wrapText="1"/>
      <protection locked="0"/>
    </xf>
    <xf numFmtId="166" fontId="94" fillId="0" borderId="3" xfId="61" applyNumberFormat="1" applyFont="1" applyBorder="1" applyProtection="1">
      <protection locked="0"/>
    </xf>
    <xf numFmtId="0" fontId="1" fillId="0" borderId="61" xfId="61" applyBorder="1" applyAlignment="1" applyProtection="1">
      <alignment horizontal="center" vertical="center"/>
      <protection locked="0"/>
    </xf>
    <xf numFmtId="0" fontId="107" fillId="0" borderId="58" xfId="61" applyFont="1" applyBorder="1" applyAlignment="1" applyProtection="1">
      <alignment horizontal="left" vertical="center" wrapText="1"/>
      <protection locked="0"/>
    </xf>
    <xf numFmtId="0" fontId="107" fillId="0" borderId="3" xfId="61" applyFont="1" applyBorder="1" applyAlignment="1" applyProtection="1">
      <alignment horizontal="center" vertical="center" wrapText="1"/>
      <protection locked="0"/>
    </xf>
    <xf numFmtId="166" fontId="107" fillId="0" borderId="3" xfId="61" applyNumberFormat="1" applyFont="1" applyBorder="1" applyAlignment="1" applyProtection="1">
      <alignment horizontal="center" vertical="center" wrapText="1"/>
      <protection locked="0"/>
    </xf>
    <xf numFmtId="0" fontId="107" fillId="0" borderId="61" xfId="61" applyFont="1" applyBorder="1" applyAlignment="1" applyProtection="1">
      <alignment horizontal="center" vertical="center" wrapText="1"/>
      <protection locked="0"/>
    </xf>
    <xf numFmtId="0" fontId="58" fillId="0" borderId="0" xfId="61" applyFont="1" applyAlignment="1">
      <alignment horizontal="center" vertical="center" wrapText="1"/>
    </xf>
    <xf numFmtId="0" fontId="66" fillId="0" borderId="55" xfId="61" applyFont="1" applyBorder="1" applyAlignment="1">
      <alignment horizontal="center" vertical="center" wrapText="1"/>
    </xf>
    <xf numFmtId="0" fontId="66" fillId="0" borderId="44" xfId="61" applyFont="1" applyBorder="1" applyAlignment="1">
      <alignment horizontal="center" vertical="center" wrapText="1"/>
    </xf>
    <xf numFmtId="0" fontId="66" fillId="0" borderId="54" xfId="61" applyFont="1" applyBorder="1" applyAlignment="1">
      <alignment horizontal="center" vertical="center" wrapText="1"/>
    </xf>
    <xf numFmtId="0" fontId="1" fillId="0" borderId="5" xfId="61" applyBorder="1" applyAlignment="1">
      <alignment vertical="top" wrapText="1"/>
    </xf>
    <xf numFmtId="0" fontId="1" fillId="0" borderId="0" xfId="61" applyAlignment="1">
      <alignment vertical="top" wrapText="1"/>
    </xf>
    <xf numFmtId="0" fontId="52" fillId="0" borderId="0" xfId="61" applyFont="1" applyAlignment="1">
      <alignment vertical="top"/>
    </xf>
    <xf numFmtId="0" fontId="108" fillId="0" borderId="0" xfId="61" applyFont="1" applyAlignment="1">
      <alignment vertical="top" wrapText="1"/>
    </xf>
    <xf numFmtId="0" fontId="108" fillId="0" borderId="8" xfId="61" applyFont="1" applyBorder="1" applyAlignment="1">
      <alignment vertical="top" wrapText="1"/>
    </xf>
    <xf numFmtId="0" fontId="11" fillId="0" borderId="0" xfId="0" applyFont="1" applyAlignment="1">
      <alignment vertical="center"/>
    </xf>
    <xf numFmtId="0" fontId="21" fillId="0" borderId="0" xfId="0" applyFont="1" applyAlignment="1">
      <alignment vertical="center"/>
    </xf>
    <xf numFmtId="0" fontId="113" fillId="0" borderId="0" xfId="0" applyFont="1" applyAlignment="1">
      <alignment vertical="center"/>
    </xf>
    <xf numFmtId="0" fontId="63" fillId="0" borderId="0" xfId="0" applyFont="1" applyAlignment="1">
      <alignment horizontal="left" vertical="center" indent="4"/>
    </xf>
    <xf numFmtId="0" fontId="18" fillId="0" borderId="0" xfId="0" applyFont="1" applyAlignment="1">
      <alignment horizontal="left" vertical="center" indent="2"/>
    </xf>
    <xf numFmtId="0" fontId="63" fillId="0" borderId="0" xfId="0" applyFont="1" applyBorder="1" applyAlignment="1">
      <alignment vertical="center"/>
    </xf>
    <xf numFmtId="0" fontId="70" fillId="0" borderId="0" xfId="54" applyAlignment="1">
      <alignment vertical="center"/>
    </xf>
    <xf numFmtId="0" fontId="10" fillId="4" borderId="39" xfId="0" applyFont="1" applyFill="1" applyBorder="1" applyAlignment="1">
      <alignment vertical="top"/>
    </xf>
    <xf numFmtId="49" fontId="10" fillId="4" borderId="32" xfId="0" applyNumberFormat="1" applyFont="1" applyFill="1" applyBorder="1" applyAlignment="1" applyProtection="1">
      <alignment horizontal="center" vertical="center"/>
      <protection locked="0"/>
    </xf>
    <xf numFmtId="0" fontId="0" fillId="0" borderId="0" xfId="0" applyAlignment="1">
      <alignment vertical="top"/>
    </xf>
    <xf numFmtId="0" fontId="19" fillId="28" borderId="32" xfId="0" applyFont="1" applyFill="1" applyBorder="1" applyAlignment="1">
      <alignment horizontal="left" vertical="top"/>
    </xf>
    <xf numFmtId="0" fontId="19" fillId="28" borderId="0" xfId="0" applyFont="1" applyFill="1" applyAlignment="1">
      <alignment horizontal="left" vertical="top"/>
    </xf>
    <xf numFmtId="0" fontId="19" fillId="28" borderId="60" xfId="0" applyFont="1" applyFill="1" applyBorder="1" applyAlignment="1">
      <alignment horizontal="left" vertical="top"/>
    </xf>
    <xf numFmtId="0" fontId="19" fillId="28" borderId="39" xfId="0" applyFont="1" applyFill="1" applyBorder="1" applyAlignment="1">
      <alignment horizontal="left" vertical="top"/>
    </xf>
    <xf numFmtId="49" fontId="10" fillId="15" borderId="3" xfId="0" applyNumberFormat="1" applyFont="1" applyFill="1" applyBorder="1" applyAlignment="1" applyProtection="1">
      <alignment horizontal="left" wrapText="1"/>
      <protection locked="0"/>
    </xf>
    <xf numFmtId="49" fontId="10" fillId="15" borderId="62" xfId="0" applyNumberFormat="1" applyFont="1" applyFill="1" applyBorder="1" applyAlignment="1" applyProtection="1">
      <alignment horizontal="left" wrapText="1"/>
      <protection locked="0"/>
    </xf>
    <xf numFmtId="49" fontId="10" fillId="15" borderId="39" xfId="0" applyNumberFormat="1" applyFont="1" applyFill="1" applyBorder="1" applyAlignment="1" applyProtection="1">
      <alignment horizontal="left" wrapText="1"/>
      <protection locked="0"/>
    </xf>
    <xf numFmtId="49" fontId="10" fillId="15" borderId="16" xfId="0" applyNumberFormat="1" applyFont="1" applyFill="1" applyBorder="1" applyAlignment="1" applyProtection="1">
      <alignment horizontal="left" wrapText="1"/>
      <protection locked="0"/>
    </xf>
    <xf numFmtId="0" fontId="115" fillId="15" borderId="39" xfId="0" applyFont="1" applyFill="1" applyBorder="1"/>
    <xf numFmtId="0" fontId="115" fillId="15" borderId="3" xfId="0" applyFont="1" applyFill="1" applyBorder="1"/>
    <xf numFmtId="0" fontId="19" fillId="28" borderId="84" xfId="0" applyFont="1" applyFill="1" applyBorder="1" applyAlignment="1">
      <alignment vertical="top" wrapText="1"/>
    </xf>
    <xf numFmtId="0" fontId="19" fillId="28" borderId="31" xfId="0" applyFont="1" applyFill="1" applyBorder="1" applyAlignment="1">
      <alignment horizontal="left" vertical="top" wrapText="1"/>
    </xf>
    <xf numFmtId="49" fontId="19" fillId="28" borderId="86" xfId="0" applyNumberFormat="1" applyFont="1" applyFill="1" applyBorder="1" applyAlignment="1">
      <alignment horizontal="left" wrapText="1"/>
    </xf>
    <xf numFmtId="0" fontId="19" fillId="28" borderId="62" xfId="0" applyFont="1" applyFill="1" applyBorder="1" applyAlignment="1">
      <alignment horizontal="left" vertical="top" wrapText="1"/>
    </xf>
    <xf numFmtId="49" fontId="10" fillId="4" borderId="15" xfId="0" applyNumberFormat="1" applyFont="1" applyFill="1" applyBorder="1" applyAlignment="1" applyProtection="1">
      <alignment horizontal="center" vertical="center" wrapText="1"/>
      <protection locked="0"/>
    </xf>
    <xf numFmtId="49" fontId="10" fillId="4" borderId="37" xfId="0" applyNumberFormat="1" applyFont="1" applyFill="1" applyBorder="1" applyAlignment="1" applyProtection="1">
      <alignment horizontal="center" vertical="center" wrapText="1"/>
      <protection locked="0"/>
    </xf>
    <xf numFmtId="49" fontId="10" fillId="28" borderId="37" xfId="0" applyNumberFormat="1" applyFont="1" applyFill="1" applyBorder="1" applyAlignment="1" applyProtection="1">
      <alignment horizontal="center" vertical="center" wrapText="1"/>
      <protection locked="0"/>
    </xf>
    <xf numFmtId="49" fontId="10" fillId="28" borderId="15" xfId="0" applyNumberFormat="1" applyFont="1" applyFill="1" applyBorder="1" applyAlignment="1" applyProtection="1">
      <alignment horizontal="center" vertical="center" wrapText="1"/>
      <protection locked="0"/>
    </xf>
    <xf numFmtId="0" fontId="10" fillId="0" borderId="62" xfId="0" applyFont="1" applyBorder="1" applyAlignment="1">
      <alignment vertical="top"/>
    </xf>
    <xf numFmtId="0" fontId="10" fillId="0" borderId="9" xfId="0" applyFont="1" applyBorder="1" applyAlignment="1">
      <alignment vertical="top"/>
    </xf>
    <xf numFmtId="0" fontId="19" fillId="28" borderId="20" xfId="0" applyFont="1" applyFill="1" applyBorder="1" applyAlignment="1">
      <alignment vertical="top"/>
    </xf>
    <xf numFmtId="0" fontId="19" fillId="28" borderId="62" xfId="0" applyFont="1" applyFill="1" applyBorder="1" applyAlignment="1">
      <alignment wrapText="1"/>
    </xf>
    <xf numFmtId="49" fontId="10" fillId="15" borderId="32" xfId="0" applyNumberFormat="1" applyFont="1" applyFill="1" applyBorder="1" applyAlignment="1" applyProtection="1">
      <alignment horizontal="center" wrapText="1"/>
      <protection locked="0"/>
    </xf>
    <xf numFmtId="49" fontId="10" fillId="15" borderId="15" xfId="0" applyNumberFormat="1" applyFont="1" applyFill="1" applyBorder="1" applyAlignment="1" applyProtection="1">
      <alignment horizontal="center" vertical="center" wrapText="1"/>
      <protection locked="0"/>
    </xf>
    <xf numFmtId="49" fontId="10" fillId="15" borderId="37" xfId="0" applyNumberFormat="1" applyFont="1" applyFill="1" applyBorder="1" applyAlignment="1" applyProtection="1">
      <alignment horizontal="center" wrapText="1"/>
      <protection locked="0"/>
    </xf>
    <xf numFmtId="0" fontId="115" fillId="15" borderId="20" xfId="0" applyFont="1" applyFill="1" applyBorder="1"/>
    <xf numFmtId="0" fontId="115" fillId="15" borderId="62" xfId="0" applyFont="1" applyFill="1" applyBorder="1"/>
    <xf numFmtId="49" fontId="10" fillId="15" borderId="15" xfId="0" applyNumberFormat="1" applyFont="1" applyFill="1" applyBorder="1" applyAlignment="1" applyProtection="1">
      <alignment horizontal="center" wrapText="1"/>
      <protection locked="0"/>
    </xf>
    <xf numFmtId="49" fontId="10" fillId="28" borderId="37" xfId="0" applyNumberFormat="1" applyFont="1" applyFill="1" applyBorder="1" applyAlignment="1" applyProtection="1">
      <alignment horizontal="left" wrapText="1"/>
      <protection locked="0"/>
    </xf>
    <xf numFmtId="49" fontId="10" fillId="28" borderId="15" xfId="0" applyNumberFormat="1" applyFont="1" applyFill="1" applyBorder="1" applyAlignment="1" applyProtection="1">
      <alignment horizontal="center" wrapText="1"/>
      <protection locked="0"/>
    </xf>
    <xf numFmtId="0" fontId="115" fillId="15" borderId="62" xfId="0" applyFont="1" applyFill="1" applyBorder="1" applyAlignment="1">
      <alignment horizontal="left"/>
    </xf>
    <xf numFmtId="0" fontId="115" fillId="15" borderId="9" xfId="0" applyFont="1" applyFill="1" applyBorder="1"/>
    <xf numFmtId="0" fontId="19" fillId="28" borderId="20" xfId="0" applyFont="1" applyFill="1" applyBorder="1"/>
    <xf numFmtId="0" fontId="19" fillId="28" borderId="62" xfId="0" quotePrefix="1" applyFont="1" applyFill="1" applyBorder="1"/>
    <xf numFmtId="0" fontId="10" fillId="0" borderId="0" xfId="0" applyFont="1" applyAlignment="1" applyProtection="1">
      <alignment horizontal="center"/>
      <protection locked="0"/>
    </xf>
    <xf numFmtId="0" fontId="19" fillId="0" borderId="0" xfId="0" applyFont="1" applyAlignment="1">
      <alignment horizontal="left"/>
    </xf>
    <xf numFmtId="49" fontId="0" fillId="15" borderId="62" xfId="0" applyNumberFormat="1" applyFill="1" applyBorder="1" applyAlignment="1" applyProtection="1">
      <alignment horizontal="center" wrapText="1"/>
      <protection locked="0"/>
    </xf>
    <xf numFmtId="49" fontId="0" fillId="15" borderId="3" xfId="0" applyNumberFormat="1" applyFill="1" applyBorder="1" applyAlignment="1" applyProtection="1">
      <alignment horizontal="center" wrapText="1"/>
      <protection locked="0"/>
    </xf>
    <xf numFmtId="49" fontId="0" fillId="15" borderId="39" xfId="0" applyNumberFormat="1" applyFill="1" applyBorder="1" applyAlignment="1" applyProtection="1">
      <alignment horizontal="left" wrapText="1"/>
      <protection locked="0"/>
    </xf>
    <xf numFmtId="49" fontId="0" fillId="15" borderId="2" xfId="0" applyNumberFormat="1" applyFill="1" applyBorder="1" applyAlignment="1" applyProtection="1">
      <alignment horizontal="left" wrapText="1"/>
      <protection locked="0"/>
    </xf>
    <xf numFmtId="49" fontId="0" fillId="15" borderId="16" xfId="0" applyNumberFormat="1" applyFill="1" applyBorder="1" applyAlignment="1" applyProtection="1">
      <alignment horizontal="left" wrapText="1"/>
      <protection locked="0"/>
    </xf>
    <xf numFmtId="49" fontId="10" fillId="15" borderId="3" xfId="0" applyNumberFormat="1" applyFont="1" applyFill="1" applyBorder="1" applyAlignment="1" applyProtection="1">
      <alignment horizontal="center" wrapText="1"/>
      <protection locked="0"/>
    </xf>
    <xf numFmtId="49" fontId="10" fillId="0" borderId="3" xfId="0" applyNumberFormat="1" applyFont="1" applyBorder="1" applyAlignment="1" applyProtection="1">
      <alignment horizontal="left" wrapText="1"/>
      <protection locked="0"/>
    </xf>
    <xf numFmtId="49" fontId="10" fillId="0" borderId="39" xfId="0" applyNumberFormat="1" applyFont="1" applyBorder="1" applyAlignment="1" applyProtection="1">
      <alignment horizontal="left" wrapText="1"/>
      <protection locked="0"/>
    </xf>
    <xf numFmtId="49" fontId="10" fillId="15" borderId="15" xfId="0" applyNumberFormat="1" applyFont="1" applyFill="1" applyBorder="1" applyAlignment="1" applyProtection="1">
      <alignment horizontal="left" wrapText="1"/>
      <protection locked="0"/>
    </xf>
    <xf numFmtId="49" fontId="10" fillId="0" borderId="15" xfId="0" applyNumberFormat="1" applyFont="1" applyBorder="1" applyAlignment="1" applyProtection="1">
      <alignment horizontal="left" wrapText="1"/>
      <protection locked="0"/>
    </xf>
    <xf numFmtId="0" fontId="0" fillId="15" borderId="23" xfId="0" applyFill="1" applyBorder="1" applyAlignment="1">
      <alignment horizontal="center" wrapText="1"/>
    </xf>
    <xf numFmtId="0" fontId="0" fillId="28" borderId="15" xfId="0" applyFill="1" applyBorder="1" applyAlignment="1">
      <alignment horizontal="center" wrapText="1"/>
    </xf>
    <xf numFmtId="0" fontId="115" fillId="15" borderId="20" xfId="0" applyFont="1" applyFill="1" applyBorder="1" applyAlignment="1">
      <alignment horizontal="left"/>
    </xf>
    <xf numFmtId="0" fontId="19" fillId="28" borderId="62" xfId="0" applyFont="1" applyFill="1" applyBorder="1"/>
    <xf numFmtId="0" fontId="10" fillId="0" borderId="77" xfId="0" applyFont="1" applyBorder="1" applyAlignment="1" applyProtection="1">
      <alignment horizontal="center"/>
      <protection locked="0"/>
    </xf>
    <xf numFmtId="0" fontId="19" fillId="0" borderId="77" xfId="0" applyFont="1" applyBorder="1" applyAlignment="1">
      <alignment horizontal="right"/>
    </xf>
    <xf numFmtId="49" fontId="10" fillId="28" borderId="62" xfId="0" applyNumberFormat="1" applyFont="1" applyFill="1" applyBorder="1" applyAlignment="1" applyProtection="1">
      <alignment horizontal="left" wrapText="1"/>
      <protection locked="0"/>
    </xf>
    <xf numFmtId="49" fontId="13" fillId="28" borderId="62" xfId="0" applyNumberFormat="1" applyFont="1" applyFill="1" applyBorder="1" applyAlignment="1" applyProtection="1">
      <alignment horizontal="left" wrapText="1"/>
      <protection locked="0"/>
    </xf>
    <xf numFmtId="49" fontId="10" fillId="28" borderId="3" xfId="0" applyNumberFormat="1" applyFont="1" applyFill="1" applyBorder="1" applyAlignment="1" applyProtection="1">
      <alignment horizontal="left" wrapText="1"/>
      <protection locked="0"/>
    </xf>
    <xf numFmtId="49" fontId="13" fillId="28" borderId="3" xfId="0" applyNumberFormat="1" applyFont="1" applyFill="1" applyBorder="1" applyAlignment="1" applyProtection="1">
      <alignment horizontal="left" wrapText="1"/>
      <protection locked="0"/>
    </xf>
    <xf numFmtId="0" fontId="115" fillId="15" borderId="39" xfId="0" applyFont="1" applyFill="1" applyBorder="1" applyAlignment="1">
      <alignment horizontal="left" vertical="top" wrapText="1"/>
    </xf>
    <xf numFmtId="0" fontId="19" fillId="28" borderId="39" xfId="0" applyFont="1" applyFill="1" applyBorder="1" applyAlignment="1">
      <alignment horizontal="left" vertical="top" wrapText="1"/>
    </xf>
    <xf numFmtId="0" fontId="19" fillId="28" borderId="3" xfId="0" applyFont="1" applyFill="1" applyBorder="1" applyAlignment="1">
      <alignment horizontal="left" vertical="top" wrapText="1"/>
    </xf>
    <xf numFmtId="0" fontId="0" fillId="15" borderId="15" xfId="0" applyFill="1" applyBorder="1" applyAlignment="1">
      <alignment horizontal="center" wrapText="1"/>
    </xf>
    <xf numFmtId="0" fontId="10" fillId="15" borderId="15" xfId="0" applyFont="1" applyFill="1" applyBorder="1" applyAlignment="1">
      <alignment horizontal="center" wrapText="1"/>
    </xf>
    <xf numFmtId="0" fontId="0" fillId="0" borderId="0" xfId="0" applyAlignment="1">
      <alignment horizontal="right"/>
    </xf>
    <xf numFmtId="0" fontId="12" fillId="0" borderId="77" xfId="0" applyFont="1" applyBorder="1" applyAlignment="1">
      <alignment horizontal="left" vertical="top"/>
    </xf>
    <xf numFmtId="0" fontId="10" fillId="0" borderId="0" xfId="0" applyFont="1" applyAlignment="1">
      <alignment wrapText="1"/>
    </xf>
    <xf numFmtId="0" fontId="19" fillId="0" borderId="0" xfId="0" applyFont="1" applyAlignment="1">
      <alignment horizontal="left" wrapText="1"/>
    </xf>
    <xf numFmtId="0" fontId="63" fillId="0" borderId="0" xfId="0" applyFont="1" applyAlignment="1">
      <alignment wrapText="1"/>
    </xf>
    <xf numFmtId="0" fontId="118" fillId="0" borderId="0" xfId="0" applyFont="1" applyAlignment="1">
      <alignment vertical="top" wrapText="1"/>
    </xf>
    <xf numFmtId="0" fontId="10" fillId="0" borderId="0" xfId="0" applyFont="1" applyAlignment="1">
      <alignment horizontal="left" vertical="top"/>
    </xf>
    <xf numFmtId="49" fontId="10" fillId="0" borderId="0" xfId="0" applyNumberFormat="1" applyFont="1" applyAlignment="1">
      <alignment horizontal="right" vertical="top"/>
    </xf>
    <xf numFmtId="0" fontId="119" fillId="0" borderId="0" xfId="0" applyFont="1" applyAlignment="1">
      <alignment vertical="top" wrapText="1"/>
    </xf>
    <xf numFmtId="0" fontId="19" fillId="0" borderId="0" xfId="0" applyFont="1" applyAlignment="1">
      <alignment horizontal="left" vertical="top"/>
    </xf>
    <xf numFmtId="49" fontId="19" fillId="0" borderId="0" xfId="0" applyNumberFormat="1" applyFont="1" applyAlignment="1">
      <alignment horizontal="right" vertical="top"/>
    </xf>
    <xf numFmtId="0" fontId="120" fillId="0" borderId="0" xfId="0" applyFont="1" applyAlignment="1">
      <alignment vertical="top" wrapText="1"/>
    </xf>
    <xf numFmtId="0" fontId="122" fillId="0" borderId="0" xfId="0" applyFont="1" applyAlignment="1">
      <alignment vertical="top" wrapText="1"/>
    </xf>
    <xf numFmtId="0" fontId="115" fillId="0" borderId="0" xfId="0" applyFont="1" applyAlignment="1">
      <alignment horizontal="left" vertical="top"/>
    </xf>
    <xf numFmtId="49" fontId="115" fillId="0" borderId="0" xfId="0" applyNumberFormat="1" applyFont="1" applyAlignment="1">
      <alignment horizontal="right" vertical="top"/>
    </xf>
    <xf numFmtId="0" fontId="123" fillId="0" borderId="0" xfId="0" applyFont="1" applyAlignment="1">
      <alignment horizontal="left" vertical="top" wrapText="1"/>
    </xf>
    <xf numFmtId="0" fontId="119" fillId="0" borderId="0" xfId="0" applyFont="1" applyAlignment="1">
      <alignment horizontal="left" vertical="top" wrapText="1"/>
    </xf>
    <xf numFmtId="0" fontId="118" fillId="0" borderId="0" xfId="0" applyFont="1" applyAlignment="1">
      <alignment horizontal="left" vertical="top" wrapText="1"/>
    </xf>
    <xf numFmtId="0" fontId="124" fillId="0" borderId="0" xfId="0" applyFont="1" applyAlignment="1">
      <alignment vertical="top" wrapText="1"/>
    </xf>
    <xf numFmtId="0" fontId="127" fillId="0" borderId="0" xfId="0" applyFont="1" applyAlignment="1">
      <alignment horizontal="left" vertical="top" wrapText="1"/>
    </xf>
    <xf numFmtId="0" fontId="118" fillId="0" borderId="0" xfId="0" applyFont="1" applyAlignment="1">
      <alignment horizontal="center" vertical="center" wrapText="1"/>
    </xf>
    <xf numFmtId="0" fontId="128" fillId="29" borderId="0" xfId="0" applyFont="1" applyFill="1" applyAlignment="1">
      <alignment horizontal="center" vertical="center" wrapText="1"/>
    </xf>
    <xf numFmtId="0" fontId="118" fillId="0" borderId="0" xfId="0" applyFont="1" applyAlignment="1">
      <alignment vertical="center" wrapText="1"/>
    </xf>
    <xf numFmtId="49" fontId="118" fillId="0" borderId="0" xfId="0" applyNumberFormat="1" applyFont="1" applyAlignment="1">
      <alignment horizontal="left" vertical="top" wrapText="1"/>
    </xf>
    <xf numFmtId="49" fontId="129" fillId="0" borderId="0" xfId="0" applyNumberFormat="1" applyFont="1" applyAlignment="1">
      <alignment horizontal="left" vertical="top" wrapText="1"/>
    </xf>
    <xf numFmtId="49" fontId="129" fillId="0" borderId="0" xfId="0" applyNumberFormat="1" applyFont="1" applyAlignment="1">
      <alignment vertical="top" wrapText="1"/>
    </xf>
    <xf numFmtId="0" fontId="127" fillId="0" borderId="0" xfId="0" applyFont="1" applyAlignment="1">
      <alignment vertical="top" wrapText="1"/>
    </xf>
    <xf numFmtId="0" fontId="70" fillId="0" borderId="0" xfId="54"/>
    <xf numFmtId="0" fontId="118" fillId="0" borderId="0" xfId="0" applyFont="1" applyAlignment="1">
      <alignment horizontal="left" vertical="center" wrapText="1"/>
    </xf>
    <xf numFmtId="0" fontId="128" fillId="29" borderId="0" xfId="0" applyFont="1" applyFill="1" applyAlignment="1">
      <alignment horizontal="left" vertical="center" wrapText="1"/>
    </xf>
    <xf numFmtId="0" fontId="126" fillId="0" borderId="0" xfId="0" applyFont="1" applyAlignment="1">
      <alignment vertical="top" wrapText="1"/>
    </xf>
    <xf numFmtId="0" fontId="125" fillId="0" borderId="0" xfId="0" applyFont="1" applyAlignment="1">
      <alignment vertical="top" wrapText="1"/>
    </xf>
    <xf numFmtId="0" fontId="120" fillId="0" borderId="0" xfId="0" applyFont="1" applyAlignment="1">
      <alignment horizontal="left" vertical="top" wrapText="1"/>
    </xf>
    <xf numFmtId="0" fontId="133" fillId="0" borderId="0" xfId="0" applyFont="1" applyAlignment="1">
      <alignment horizontal="left" vertical="top" wrapText="1"/>
    </xf>
    <xf numFmtId="0" fontId="133" fillId="0" borderId="0" xfId="0" applyFont="1" applyAlignment="1">
      <alignment vertical="top" wrapText="1"/>
    </xf>
    <xf numFmtId="0" fontId="19" fillId="0" borderId="0" xfId="0" applyFont="1" applyAlignment="1">
      <alignment textRotation="90"/>
    </xf>
    <xf numFmtId="0" fontId="120" fillId="0" borderId="0" xfId="0" applyFont="1" applyAlignment="1">
      <alignment horizontal="center" vertical="center" wrapText="1"/>
    </xf>
    <xf numFmtId="0" fontId="118" fillId="0" borderId="0" xfId="0" applyFont="1" applyAlignment="1">
      <alignment wrapText="1"/>
    </xf>
    <xf numFmtId="0" fontId="122" fillId="15" borderId="0" xfId="0" applyFont="1" applyFill="1" applyAlignment="1">
      <alignment wrapText="1"/>
    </xf>
    <xf numFmtId="0" fontId="120" fillId="28" borderId="0" xfId="0" applyFont="1" applyFill="1" applyAlignment="1">
      <alignment wrapText="1"/>
    </xf>
    <xf numFmtId="0" fontId="136" fillId="0" borderId="0" xfId="0" applyFont="1" applyAlignment="1">
      <alignment horizontal="center" wrapText="1"/>
    </xf>
    <xf numFmtId="0" fontId="137" fillId="29" borderId="0" xfId="0" applyFont="1" applyFill="1" applyAlignment="1">
      <alignment horizontal="center" wrapText="1"/>
    </xf>
    <xf numFmtId="0" fontId="128" fillId="29" borderId="0" xfId="0" applyFont="1" applyFill="1" applyAlignment="1">
      <alignment horizontal="center" wrapText="1"/>
    </xf>
    <xf numFmtId="0" fontId="19" fillId="0" borderId="64" xfId="0" applyFont="1" applyBorder="1"/>
    <xf numFmtId="0" fontId="0" fillId="0" borderId="67" xfId="0" applyBorder="1"/>
    <xf numFmtId="0" fontId="0" fillId="0" borderId="68" xfId="0" applyBorder="1"/>
    <xf numFmtId="0" fontId="25" fillId="10" borderId="0" xfId="0" applyFont="1" applyFill="1"/>
    <xf numFmtId="0" fontId="1" fillId="0" borderId="0" xfId="61" applyProtection="1">
      <protection locked="0"/>
    </xf>
    <xf numFmtId="0" fontId="94" fillId="30" borderId="0" xfId="61" applyFont="1" applyFill="1" applyProtection="1">
      <protection locked="0"/>
    </xf>
    <xf numFmtId="0" fontId="1" fillId="6" borderId="0" xfId="61" applyFill="1"/>
    <xf numFmtId="0" fontId="143" fillId="10" borderId="0" xfId="61" applyFont="1" applyFill="1" applyAlignment="1" applyProtection="1">
      <alignment horizontal="center" vertical="center"/>
      <protection locked="0"/>
    </xf>
    <xf numFmtId="0" fontId="94" fillId="6" borderId="0" xfId="61" applyFont="1" applyFill="1" applyProtection="1">
      <protection locked="0"/>
    </xf>
    <xf numFmtId="0" fontId="1" fillId="6" borderId="0" xfId="61" applyFill="1" applyAlignment="1">
      <alignment horizontal="left" vertical="center" wrapText="1"/>
    </xf>
    <xf numFmtId="0" fontId="94" fillId="0" borderId="0" xfId="61" applyFont="1" applyProtection="1">
      <protection locked="0"/>
    </xf>
    <xf numFmtId="0" fontId="1" fillId="10" borderId="95" xfId="61" applyFill="1" applyBorder="1" applyAlignment="1" applyProtection="1">
      <alignment horizontal="left" vertical="center" wrapText="1"/>
      <protection locked="0"/>
    </xf>
    <xf numFmtId="0" fontId="1" fillId="10" borderId="79" xfId="61" applyFill="1" applyBorder="1" applyAlignment="1" applyProtection="1">
      <alignment horizontal="left" vertical="center" wrapText="1"/>
      <protection locked="0"/>
    </xf>
    <xf numFmtId="0" fontId="1" fillId="10" borderId="91" xfId="61" applyFill="1" applyBorder="1" applyAlignment="1" applyProtection="1">
      <alignment horizontal="left" vertical="center" wrapText="1"/>
      <protection locked="0"/>
    </xf>
    <xf numFmtId="0" fontId="1" fillId="10" borderId="90" xfId="61" applyFill="1" applyBorder="1" applyAlignment="1" applyProtection="1">
      <alignment horizontal="left" vertical="center" wrapText="1"/>
      <protection locked="0"/>
    </xf>
    <xf numFmtId="0" fontId="1" fillId="6" borderId="41" xfId="61" applyFill="1" applyBorder="1" applyAlignment="1">
      <alignment horizontal="center"/>
    </xf>
    <xf numFmtId="0" fontId="1" fillId="6" borderId="28" xfId="61" applyFill="1" applyBorder="1" applyAlignment="1">
      <alignment horizontal="center"/>
    </xf>
    <xf numFmtId="0" fontId="1" fillId="6" borderId="79" xfId="61" applyFill="1" applyBorder="1" applyAlignment="1">
      <alignment horizontal="center"/>
    </xf>
    <xf numFmtId="0" fontId="71" fillId="6" borderId="0" xfId="61" applyFont="1" applyFill="1"/>
    <xf numFmtId="0" fontId="71" fillId="0" borderId="0" xfId="61" applyFont="1"/>
    <xf numFmtId="0" fontId="1" fillId="0" borderId="57" xfId="61" applyBorder="1" applyAlignment="1">
      <alignment horizontal="center"/>
    </xf>
    <xf numFmtId="0" fontId="1" fillId="0" borderId="74" xfId="61" applyBorder="1" applyAlignment="1">
      <alignment horizontal="center"/>
    </xf>
    <xf numFmtId="0" fontId="1" fillId="0" borderId="48" xfId="61" applyBorder="1" applyAlignment="1">
      <alignment horizontal="center"/>
    </xf>
    <xf numFmtId="0" fontId="1" fillId="0" borderId="56" xfId="61" applyBorder="1" applyAlignment="1">
      <alignment horizontal="center"/>
    </xf>
    <xf numFmtId="0" fontId="1" fillId="0" borderId="75" xfId="61" applyBorder="1" applyAlignment="1">
      <alignment horizontal="center"/>
    </xf>
    <xf numFmtId="0" fontId="152" fillId="6" borderId="0" xfId="61" applyFont="1" applyFill="1" applyAlignment="1">
      <alignment horizontal="left" vertical="center" wrapText="1"/>
    </xf>
    <xf numFmtId="0" fontId="152" fillId="6" borderId="98" xfId="61" applyFont="1" applyFill="1" applyBorder="1" applyAlignment="1">
      <alignment horizontal="left" vertical="center" wrapText="1"/>
    </xf>
    <xf numFmtId="2" fontId="72" fillId="6" borderId="34" xfId="61" applyNumberFormat="1" applyFont="1" applyFill="1" applyBorder="1" applyAlignment="1">
      <alignment horizontal="center" vertical="center" wrapText="1"/>
    </xf>
    <xf numFmtId="0" fontId="1" fillId="0" borderId="58" xfId="61" applyBorder="1" applyAlignment="1">
      <alignment horizontal="center"/>
    </xf>
    <xf numFmtId="0" fontId="1" fillId="0" borderId="72" xfId="61" applyBorder="1" applyAlignment="1">
      <alignment horizontal="center"/>
    </xf>
    <xf numFmtId="0" fontId="1" fillId="0" borderId="23" xfId="61" applyBorder="1" applyAlignment="1">
      <alignment horizontal="center"/>
    </xf>
    <xf numFmtId="0" fontId="1" fillId="0" borderId="61" xfId="61" applyBorder="1" applyAlignment="1">
      <alignment horizontal="center"/>
    </xf>
    <xf numFmtId="0" fontId="1" fillId="0" borderId="16" xfId="61" applyBorder="1" applyAlignment="1">
      <alignment horizontal="center"/>
    </xf>
    <xf numFmtId="0" fontId="152" fillId="6" borderId="2" xfId="61" applyFont="1" applyFill="1" applyBorder="1" applyAlignment="1">
      <alignment horizontal="left" vertical="center" wrapText="1"/>
    </xf>
    <xf numFmtId="0" fontId="72" fillId="6" borderId="53" xfId="61" applyFont="1" applyFill="1" applyBorder="1" applyAlignment="1">
      <alignment horizontal="center" vertical="center" wrapText="1"/>
    </xf>
    <xf numFmtId="0" fontId="1" fillId="0" borderId="71" xfId="61" applyBorder="1" applyAlignment="1">
      <alignment horizontal="center"/>
    </xf>
    <xf numFmtId="0" fontId="1" fillId="0" borderId="37" xfId="61" applyBorder="1" applyAlignment="1">
      <alignment horizontal="center"/>
    </xf>
    <xf numFmtId="0" fontId="72" fillId="6" borderId="51" xfId="61" applyFont="1" applyFill="1" applyBorder="1" applyAlignment="1">
      <alignment horizontal="center" vertical="center" wrapText="1"/>
    </xf>
    <xf numFmtId="0" fontId="153" fillId="34" borderId="95" xfId="61" applyFont="1" applyFill="1" applyBorder="1" applyAlignment="1">
      <alignment horizontal="center" vertical="center" wrapText="1"/>
    </xf>
    <xf numFmtId="0" fontId="153" fillId="34" borderId="97" xfId="61" applyFont="1" applyFill="1" applyBorder="1" applyAlignment="1">
      <alignment horizontal="center" vertical="center" wrapText="1"/>
    </xf>
    <xf numFmtId="0" fontId="153" fillId="34" borderId="96" xfId="61" applyFont="1" applyFill="1" applyBorder="1" applyAlignment="1">
      <alignment horizontal="center" vertical="center" wrapText="1"/>
    </xf>
    <xf numFmtId="0" fontId="153" fillId="6" borderId="0" xfId="61" applyFont="1" applyFill="1" applyAlignment="1">
      <alignment horizontal="center" vertical="center" wrapText="1"/>
    </xf>
    <xf numFmtId="0" fontId="1" fillId="0" borderId="59" xfId="61" applyBorder="1" applyAlignment="1">
      <alignment horizontal="center"/>
    </xf>
    <xf numFmtId="0" fontId="1" fillId="0" borderId="30" xfId="61" applyBorder="1" applyAlignment="1">
      <alignment horizontal="center"/>
    </xf>
    <xf numFmtId="0" fontId="1" fillId="0" borderId="76" xfId="61" applyBorder="1" applyAlignment="1">
      <alignment horizontal="center"/>
    </xf>
    <xf numFmtId="0" fontId="1" fillId="0" borderId="32" xfId="61" applyBorder="1" applyAlignment="1">
      <alignment horizontal="center"/>
    </xf>
    <xf numFmtId="0" fontId="1" fillId="0" borderId="21" xfId="61" applyBorder="1" applyAlignment="1">
      <alignment horizontal="center"/>
    </xf>
    <xf numFmtId="0" fontId="152" fillId="0" borderId="2" xfId="61" applyFont="1" applyBorder="1" applyAlignment="1">
      <alignment horizontal="left" vertical="center" wrapText="1"/>
    </xf>
    <xf numFmtId="0" fontId="72" fillId="6" borderId="34" xfId="61" applyFont="1" applyFill="1" applyBorder="1" applyAlignment="1">
      <alignment horizontal="center" vertical="center" wrapText="1"/>
    </xf>
    <xf numFmtId="0" fontId="1" fillId="0" borderId="8" xfId="61" applyBorder="1" applyAlignment="1">
      <alignment horizontal="center"/>
    </xf>
    <xf numFmtId="0" fontId="153" fillId="35" borderId="95" xfId="61" applyFont="1" applyFill="1" applyBorder="1" applyAlignment="1">
      <alignment horizontal="center" vertical="center" wrapText="1"/>
    </xf>
    <xf numFmtId="0" fontId="153" fillId="35" borderId="96" xfId="61" applyFont="1" applyFill="1" applyBorder="1" applyAlignment="1">
      <alignment horizontal="center" vertical="center" wrapText="1"/>
    </xf>
    <xf numFmtId="0" fontId="153" fillId="35" borderId="97" xfId="61" applyFont="1" applyFill="1" applyBorder="1" applyAlignment="1">
      <alignment horizontal="center" vertical="center" wrapText="1"/>
    </xf>
    <xf numFmtId="2" fontId="72" fillId="6" borderId="53" xfId="61" applyNumberFormat="1" applyFont="1" applyFill="1" applyBorder="1" applyAlignment="1">
      <alignment horizontal="center" vertical="center" wrapText="1"/>
    </xf>
    <xf numFmtId="0" fontId="1" fillId="0" borderId="54" xfId="61" applyBorder="1" applyAlignment="1">
      <alignment horizontal="center"/>
    </xf>
    <xf numFmtId="0" fontId="157" fillId="6" borderId="0" xfId="61" applyFont="1" applyFill="1" applyAlignment="1">
      <alignment horizontal="left" vertical="center" wrapText="1"/>
    </xf>
    <xf numFmtId="0" fontId="157" fillId="6" borderId="2" xfId="61" applyFont="1" applyFill="1" applyBorder="1" applyAlignment="1">
      <alignment horizontal="left" vertical="center" wrapText="1"/>
    </xf>
    <xf numFmtId="0" fontId="153" fillId="36" borderId="95" xfId="61" applyFont="1" applyFill="1" applyBorder="1" applyAlignment="1">
      <alignment horizontal="center" vertical="center" wrapText="1"/>
    </xf>
    <xf numFmtId="0" fontId="153" fillId="36" borderId="97" xfId="61" applyFont="1" applyFill="1" applyBorder="1" applyAlignment="1">
      <alignment horizontal="center" vertical="center" wrapText="1"/>
    </xf>
    <xf numFmtId="0" fontId="153" fillId="36" borderId="7" xfId="61" applyFont="1" applyFill="1" applyBorder="1" applyAlignment="1">
      <alignment horizontal="center" vertical="center" wrapText="1"/>
    </xf>
    <xf numFmtId="0" fontId="153" fillId="36" borderId="96" xfId="61" applyFont="1" applyFill="1" applyBorder="1" applyAlignment="1">
      <alignment horizontal="center" vertical="center" wrapText="1"/>
    </xf>
    <xf numFmtId="0" fontId="1" fillId="0" borderId="20" xfId="61" applyBorder="1" applyAlignment="1">
      <alignment horizontal="center"/>
    </xf>
    <xf numFmtId="0" fontId="1" fillId="0" borderId="39" xfId="61" applyBorder="1" applyAlignment="1">
      <alignment horizontal="center"/>
    </xf>
    <xf numFmtId="0" fontId="153" fillId="37" borderId="95" xfId="61" applyFont="1" applyFill="1" applyBorder="1" applyAlignment="1">
      <alignment horizontal="center" vertical="center" wrapText="1"/>
    </xf>
    <xf numFmtId="0" fontId="153" fillId="37" borderId="97" xfId="61" applyFont="1" applyFill="1" applyBorder="1" applyAlignment="1">
      <alignment horizontal="center" vertical="center" wrapText="1"/>
    </xf>
    <xf numFmtId="0" fontId="153" fillId="37" borderId="96" xfId="61" applyFont="1" applyFill="1" applyBorder="1" applyAlignment="1">
      <alignment horizontal="center" vertical="center" wrapText="1"/>
    </xf>
    <xf numFmtId="0" fontId="152" fillId="0" borderId="16" xfId="61" applyFont="1" applyBorder="1" applyAlignment="1">
      <alignment horizontal="left" vertical="center" wrapText="1"/>
    </xf>
    <xf numFmtId="0" fontId="72" fillId="0" borderId="99" xfId="61" applyFont="1" applyBorder="1" applyAlignment="1">
      <alignment horizontal="center" vertical="center" wrapText="1"/>
    </xf>
    <xf numFmtId="0" fontId="152" fillId="6" borderId="16" xfId="61" applyFont="1" applyFill="1" applyBorder="1" applyAlignment="1">
      <alignment horizontal="left" vertical="center" wrapText="1"/>
    </xf>
    <xf numFmtId="0" fontId="72" fillId="0" borderId="100" xfId="61" applyFont="1" applyBorder="1" applyAlignment="1">
      <alignment horizontal="center" vertical="center" wrapText="1"/>
    </xf>
    <xf numFmtId="0" fontId="153" fillId="38" borderId="95" xfId="61" applyFont="1" applyFill="1" applyBorder="1" applyAlignment="1">
      <alignment horizontal="center" vertical="center" wrapText="1"/>
    </xf>
    <xf numFmtId="0" fontId="153" fillId="38" borderId="96" xfId="61" applyFont="1" applyFill="1" applyBorder="1" applyAlignment="1">
      <alignment horizontal="center" vertical="center" wrapText="1"/>
    </xf>
    <xf numFmtId="0" fontId="153" fillId="38" borderId="97" xfId="61" applyFont="1" applyFill="1" applyBorder="1" applyAlignment="1">
      <alignment horizontal="center" vertical="center" wrapText="1"/>
    </xf>
    <xf numFmtId="0" fontId="111" fillId="0" borderId="101" xfId="61" applyFont="1" applyBorder="1" applyAlignment="1">
      <alignment horizontal="center" vertical="center" wrapText="1"/>
    </xf>
    <xf numFmtId="0" fontId="111" fillId="0" borderId="102" xfId="61" applyFont="1" applyBorder="1" applyAlignment="1">
      <alignment horizontal="center" vertical="center" wrapText="1"/>
    </xf>
    <xf numFmtId="0" fontId="111" fillId="0" borderId="8" xfId="61" applyFont="1" applyBorder="1" applyAlignment="1">
      <alignment horizontal="center" vertical="center" wrapText="1"/>
    </xf>
    <xf numFmtId="0" fontId="111" fillId="6" borderId="0" xfId="61" applyFont="1" applyFill="1" applyAlignment="1">
      <alignment horizontal="center" vertical="center" wrapText="1"/>
    </xf>
    <xf numFmtId="0" fontId="1" fillId="10" borderId="59" xfId="61" applyFill="1" applyBorder="1" applyAlignment="1">
      <alignment horizontal="left" vertical="center" wrapText="1"/>
    </xf>
    <xf numFmtId="0" fontId="79" fillId="6" borderId="76" xfId="61" applyFont="1" applyFill="1" applyBorder="1" applyAlignment="1">
      <alignment vertical="center" wrapText="1"/>
    </xf>
    <xf numFmtId="0" fontId="1" fillId="10" borderId="58" xfId="61" applyFill="1" applyBorder="1" applyAlignment="1">
      <alignment horizontal="left" vertical="center" wrapText="1"/>
    </xf>
    <xf numFmtId="0" fontId="79" fillId="6" borderId="61" xfId="61" applyFont="1" applyFill="1" applyBorder="1" applyAlignment="1">
      <alignment vertical="center" wrapText="1"/>
    </xf>
    <xf numFmtId="0" fontId="79" fillId="6" borderId="72" xfId="61" applyFont="1" applyFill="1" applyBorder="1" applyAlignment="1">
      <alignment vertical="center" wrapText="1"/>
    </xf>
    <xf numFmtId="0" fontId="160" fillId="6" borderId="0" xfId="61" applyFont="1" applyFill="1" applyAlignment="1">
      <alignment horizontal="center" vertical="center"/>
    </xf>
    <xf numFmtId="0" fontId="94" fillId="40" borderId="12" xfId="61" applyFont="1" applyFill="1" applyBorder="1"/>
    <xf numFmtId="0" fontId="1" fillId="0" borderId="11" xfId="61" applyBorder="1" applyAlignment="1" applyProtection="1">
      <alignment horizontal="center"/>
      <protection locked="0"/>
    </xf>
    <xf numFmtId="0" fontId="94" fillId="0" borderId="10" xfId="61" applyFont="1" applyBorder="1" applyAlignment="1" applyProtection="1">
      <alignment horizontal="center"/>
      <protection locked="0"/>
    </xf>
    <xf numFmtId="0" fontId="50" fillId="34" borderId="5" xfId="61" applyFont="1" applyFill="1" applyBorder="1" applyProtection="1">
      <protection locked="0"/>
    </xf>
    <xf numFmtId="0" fontId="1" fillId="0" borderId="0" xfId="61" applyAlignment="1" applyProtection="1">
      <alignment horizontal="center"/>
      <protection locked="0"/>
    </xf>
    <xf numFmtId="0" fontId="94" fillId="0" borderId="8" xfId="61" applyFont="1" applyBorder="1" applyAlignment="1" applyProtection="1">
      <alignment horizontal="center"/>
      <protection locked="0"/>
    </xf>
    <xf numFmtId="0" fontId="1" fillId="0" borderId="8" xfId="61" applyBorder="1" applyAlignment="1" applyProtection="1">
      <alignment horizontal="center"/>
      <protection locked="0"/>
    </xf>
    <xf numFmtId="0" fontId="94" fillId="18" borderId="5" xfId="61" applyFont="1" applyFill="1" applyBorder="1"/>
    <xf numFmtId="0" fontId="72" fillId="14" borderId="12" xfId="61" applyFont="1" applyFill="1" applyBorder="1" applyAlignment="1">
      <alignment horizontal="center"/>
    </xf>
    <xf numFmtId="0" fontId="1" fillId="0" borderId="68" xfId="61" applyBorder="1"/>
    <xf numFmtId="0" fontId="94" fillId="0" borderId="68" xfId="61" applyFont="1" applyBorder="1" applyProtection="1">
      <protection locked="0"/>
    </xf>
    <xf numFmtId="0" fontId="72" fillId="14" borderId="5" xfId="61" applyFont="1" applyFill="1" applyBorder="1" applyAlignment="1">
      <alignment horizontal="center"/>
    </xf>
    <xf numFmtId="0" fontId="1" fillId="0" borderId="67" xfId="61" applyBorder="1"/>
    <xf numFmtId="0" fontId="94" fillId="0" borderId="12" xfId="61" applyFont="1" applyBorder="1" applyAlignment="1" applyProtection="1">
      <alignment horizontal="center"/>
      <protection locked="0"/>
    </xf>
    <xf numFmtId="0" fontId="94" fillId="0" borderId="11" xfId="61" applyFont="1" applyBorder="1" applyAlignment="1" applyProtection="1">
      <alignment horizontal="center"/>
      <protection locked="0"/>
    </xf>
    <xf numFmtId="0" fontId="94" fillId="0" borderId="10" xfId="61" applyFont="1" applyBorder="1" applyProtection="1">
      <protection locked="0"/>
    </xf>
    <xf numFmtId="0" fontId="1" fillId="0" borderId="67" xfId="61" applyBorder="1" applyProtection="1">
      <protection locked="0"/>
    </xf>
    <xf numFmtId="0" fontId="94" fillId="0" borderId="5" xfId="61" applyFont="1" applyBorder="1" applyAlignment="1" applyProtection="1">
      <alignment horizontal="center"/>
      <protection locked="0"/>
    </xf>
    <xf numFmtId="0" fontId="94" fillId="0" borderId="0" xfId="61" applyFont="1" applyAlignment="1" applyProtection="1">
      <alignment horizontal="center"/>
      <protection locked="0"/>
    </xf>
    <xf numFmtId="0" fontId="94" fillId="0" borderId="8" xfId="61" applyFont="1" applyBorder="1" applyProtection="1">
      <protection locked="0"/>
    </xf>
    <xf numFmtId="0" fontId="94" fillId="40" borderId="5" xfId="61" applyFont="1" applyFill="1" applyBorder="1"/>
    <xf numFmtId="0" fontId="1" fillId="0" borderId="68" xfId="61" applyBorder="1" applyAlignment="1">
      <alignment horizontal="center"/>
    </xf>
    <xf numFmtId="0" fontId="1" fillId="0" borderId="67" xfId="61" applyBorder="1" applyAlignment="1">
      <alignment horizontal="center"/>
    </xf>
    <xf numFmtId="0" fontId="1" fillId="0" borderId="64" xfId="61" applyBorder="1" applyAlignment="1">
      <alignment horizontal="center"/>
    </xf>
    <xf numFmtId="0" fontId="1" fillId="0" borderId="68" xfId="61" applyBorder="1" applyAlignment="1">
      <alignment horizontal="center" vertical="center"/>
    </xf>
    <xf numFmtId="0" fontId="1" fillId="0" borderId="64" xfId="61" applyBorder="1" applyProtection="1">
      <protection locked="0"/>
    </xf>
    <xf numFmtId="0" fontId="94" fillId="0" borderId="4" xfId="61" applyFont="1" applyBorder="1" applyProtection="1">
      <protection locked="0"/>
    </xf>
    <xf numFmtId="0" fontId="1" fillId="0" borderId="7" xfId="61" applyBorder="1" applyAlignment="1" applyProtection="1">
      <alignment horizontal="center"/>
      <protection locked="0"/>
    </xf>
    <xf numFmtId="0" fontId="1" fillId="0" borderId="6" xfId="61" applyBorder="1" applyAlignment="1" applyProtection="1">
      <alignment horizontal="center"/>
      <protection locked="0"/>
    </xf>
    <xf numFmtId="0" fontId="72" fillId="14" borderId="4" xfId="61" applyFont="1" applyFill="1" applyBorder="1" applyAlignment="1">
      <alignment horizontal="center"/>
    </xf>
    <xf numFmtId="0" fontId="1" fillId="0" borderId="64" xfId="61" applyBorder="1"/>
    <xf numFmtId="0" fontId="94" fillId="0" borderId="4" xfId="61" applyFont="1" applyBorder="1" applyAlignment="1" applyProtection="1">
      <alignment horizontal="center"/>
      <protection locked="0"/>
    </xf>
    <xf numFmtId="0" fontId="94" fillId="0" borderId="7" xfId="61" applyFont="1" applyBorder="1" applyAlignment="1" applyProtection="1">
      <alignment horizontal="center"/>
      <protection locked="0"/>
    </xf>
    <xf numFmtId="0" fontId="94" fillId="0" borderId="6" xfId="61" applyFont="1" applyBorder="1" applyProtection="1">
      <protection locked="0"/>
    </xf>
    <xf numFmtId="0" fontId="1" fillId="0" borderId="64" xfId="61" applyBorder="1" applyAlignment="1">
      <alignment horizontal="center" vertical="center"/>
    </xf>
    <xf numFmtId="0" fontId="1" fillId="12" borderId="0" xfId="61" applyFill="1" applyAlignment="1">
      <alignment horizontal="center"/>
    </xf>
    <xf numFmtId="0" fontId="161" fillId="0" borderId="3" xfId="61" applyFont="1" applyBorder="1" applyAlignment="1" applyProtection="1">
      <alignment vertical="top" wrapText="1"/>
      <protection locked="0"/>
    </xf>
    <xf numFmtId="0" fontId="161" fillId="0" borderId="3" xfId="61" applyFont="1" applyBorder="1" applyProtection="1">
      <protection locked="0"/>
    </xf>
    <xf numFmtId="0" fontId="94" fillId="0" borderId="3" xfId="61" applyFont="1" applyBorder="1" applyAlignment="1" applyProtection="1">
      <alignment horizontal="center" vertical="center"/>
      <protection locked="0"/>
    </xf>
    <xf numFmtId="0" fontId="72" fillId="12" borderId="3" xfId="61" applyFont="1" applyFill="1" applyBorder="1" applyAlignment="1">
      <alignment horizontal="center" vertical="center"/>
    </xf>
    <xf numFmtId="0" fontId="1" fillId="0" borderId="3" xfId="61" applyBorder="1" applyAlignment="1" applyProtection="1">
      <alignment horizontal="center" vertical="center"/>
      <protection locked="0"/>
    </xf>
    <xf numFmtId="0" fontId="161" fillId="0" borderId="3" xfId="61" applyFont="1" applyBorder="1" applyAlignment="1" applyProtection="1">
      <alignment horizontal="left" vertical="top" wrapText="1"/>
      <protection locked="0"/>
    </xf>
    <xf numFmtId="0" fontId="78" fillId="0" borderId="3" xfId="61" applyFont="1" applyBorder="1" applyAlignment="1" applyProtection="1">
      <alignment vertical="top" wrapText="1"/>
      <protection locked="0"/>
    </xf>
    <xf numFmtId="0" fontId="78" fillId="0" borderId="16" xfId="61" applyFont="1" applyBorder="1" applyAlignment="1" applyProtection="1">
      <alignment vertical="top" wrapText="1"/>
      <protection locked="0"/>
    </xf>
    <xf numFmtId="0" fontId="1" fillId="0" borderId="3" xfId="61" applyBorder="1"/>
    <xf numFmtId="0" fontId="78" fillId="0" borderId="3" xfId="61" applyFont="1" applyBorder="1" applyAlignment="1">
      <alignment wrapText="1"/>
    </xf>
    <xf numFmtId="0" fontId="94" fillId="12" borderId="3" xfId="61" applyFont="1" applyFill="1" applyBorder="1" applyAlignment="1" applyProtection="1">
      <alignment horizontal="center" vertical="center"/>
      <protection locked="0"/>
    </xf>
    <xf numFmtId="0" fontId="19" fillId="10" borderId="0" xfId="0" applyFont="1" applyFill="1"/>
    <xf numFmtId="0" fontId="19" fillId="0" borderId="52" xfId="0" applyFont="1" applyFill="1" applyBorder="1"/>
    <xf numFmtId="0" fontId="0" fillId="0" borderId="44" xfId="0" applyFont="1" applyFill="1" applyBorder="1" applyAlignment="1" applyProtection="1">
      <alignment horizontal="left" vertical="center" wrapText="1"/>
    </xf>
    <xf numFmtId="0" fontId="0" fillId="0" borderId="3" xfId="0" applyFont="1" applyFill="1" applyBorder="1" applyAlignment="1" applyProtection="1">
      <alignment horizontal="left" vertical="center" wrapText="1"/>
    </xf>
    <xf numFmtId="0" fontId="159" fillId="0" borderId="109" xfId="61" applyFont="1" applyBorder="1" applyAlignment="1">
      <alignment vertical="center" wrapText="1"/>
    </xf>
    <xf numFmtId="0" fontId="159" fillId="0" borderId="108" xfId="61" applyFont="1" applyBorder="1" applyAlignment="1">
      <alignment vertical="center" wrapText="1"/>
    </xf>
    <xf numFmtId="0" fontId="159" fillId="0" borderId="16" xfId="61" applyFont="1" applyBorder="1" applyAlignment="1">
      <alignment vertical="center" wrapText="1"/>
    </xf>
    <xf numFmtId="0" fontId="159" fillId="0" borderId="104" xfId="61" applyFont="1" applyBorder="1" applyAlignment="1">
      <alignment vertical="center" wrapText="1"/>
    </xf>
    <xf numFmtId="0" fontId="159" fillId="0" borderId="105" xfId="61" applyFont="1" applyBorder="1" applyAlignment="1">
      <alignment vertical="center" wrapText="1"/>
    </xf>
    <xf numFmtId="0" fontId="159" fillId="0" borderId="110" xfId="61" applyFont="1" applyBorder="1" applyAlignment="1">
      <alignment vertical="center" wrapText="1"/>
    </xf>
    <xf numFmtId="0" fontId="159" fillId="0" borderId="107" xfId="61" applyFont="1" applyBorder="1" applyAlignment="1">
      <alignment vertical="center" wrapText="1"/>
    </xf>
    <xf numFmtId="0" fontId="159" fillId="0" borderId="103" xfId="61" applyFont="1" applyBorder="1" applyAlignment="1">
      <alignment vertical="center" wrapText="1"/>
    </xf>
    <xf numFmtId="0" fontId="159" fillId="0" borderId="23" xfId="61" applyFont="1" applyBorder="1" applyAlignment="1">
      <alignment vertical="center" wrapText="1"/>
    </xf>
    <xf numFmtId="0" fontId="159" fillId="0" borderId="39" xfId="61" applyFont="1" applyBorder="1" applyAlignment="1">
      <alignment vertical="center" wrapText="1"/>
    </xf>
    <xf numFmtId="0" fontId="159" fillId="0" borderId="106" xfId="61" applyFont="1" applyBorder="1" applyAlignment="1">
      <alignment vertical="center" wrapText="1"/>
    </xf>
    <xf numFmtId="0" fontId="0" fillId="0" borderId="13" xfId="0" applyFont="1" applyFill="1" applyBorder="1" applyAlignment="1" applyProtection="1">
      <alignment horizontal="left" vertical="center" wrapText="1"/>
    </xf>
    <xf numFmtId="0" fontId="0" fillId="0" borderId="13" xfId="0" applyFont="1" applyBorder="1" applyAlignment="1">
      <alignment horizontal="center" vertical="center"/>
    </xf>
    <xf numFmtId="0" fontId="11" fillId="0" borderId="0" xfId="0" applyFont="1" applyFill="1" applyAlignment="1">
      <alignment horizontal="center"/>
    </xf>
    <xf numFmtId="0" fontId="0" fillId="0" borderId="61"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55" xfId="0" applyFont="1" applyBorder="1" applyAlignment="1">
      <alignment horizontal="left" vertical="top" wrapText="1"/>
    </xf>
    <xf numFmtId="0" fontId="0" fillId="0" borderId="58" xfId="0" applyFont="1" applyBorder="1" applyAlignment="1">
      <alignment horizontal="left" vertical="top" wrapText="1"/>
    </xf>
    <xf numFmtId="0" fontId="0" fillId="0" borderId="57" xfId="0" applyFont="1" applyBorder="1" applyAlignment="1">
      <alignment horizontal="left" vertical="top" wrapText="1"/>
    </xf>
    <xf numFmtId="0" fontId="15" fillId="6" borderId="25" xfId="0" applyFont="1" applyFill="1" applyBorder="1" applyAlignment="1" applyProtection="1">
      <alignment horizontal="center" vertical="center" textRotation="90" wrapText="1"/>
    </xf>
    <xf numFmtId="0" fontId="19" fillId="0" borderId="18" xfId="0" applyFont="1" applyBorder="1" applyAlignment="1">
      <alignment horizontal="center" vertical="center" wrapText="1"/>
    </xf>
    <xf numFmtId="0" fontId="63" fillId="0" borderId="0" xfId="0" applyFont="1" applyFill="1" applyAlignment="1">
      <alignment horizontal="left" wrapText="1"/>
    </xf>
    <xf numFmtId="0" fontId="63" fillId="10" borderId="0" xfId="0" applyFont="1" applyFill="1" applyAlignment="1">
      <alignment horizontal="left" wrapText="1"/>
    </xf>
    <xf numFmtId="0" fontId="11" fillId="10" borderId="0" xfId="0" applyFont="1" applyFill="1" applyAlignment="1">
      <alignment horizontal="center"/>
    </xf>
    <xf numFmtId="0" fontId="18" fillId="0" borderId="11" xfId="55" applyFont="1" applyBorder="1" applyAlignment="1">
      <alignment horizontal="center" vertical="top" wrapText="1"/>
    </xf>
    <xf numFmtId="0" fontId="0" fillId="41" borderId="3" xfId="0" applyFont="1" applyFill="1" applyBorder="1" applyAlignment="1">
      <alignment horizontal="center" vertical="center"/>
    </xf>
    <xf numFmtId="0" fontId="0" fillId="41" borderId="13" xfId="0" applyFont="1" applyFill="1" applyBorder="1" applyAlignment="1">
      <alignment horizontal="center" vertical="center"/>
    </xf>
    <xf numFmtId="0" fontId="152" fillId="0" borderId="3" xfId="61" applyFont="1" applyBorder="1" applyAlignment="1">
      <alignment horizontal="left" vertical="center" wrapText="1"/>
    </xf>
    <xf numFmtId="0" fontId="152" fillId="6" borderId="3" xfId="61" applyFont="1" applyFill="1" applyBorder="1" applyAlignment="1">
      <alignment horizontal="left" vertical="center" wrapText="1"/>
    </xf>
    <xf numFmtId="0" fontId="15" fillId="6" borderId="44" xfId="0" applyFont="1" applyFill="1" applyBorder="1" applyAlignment="1" applyProtection="1">
      <alignment horizontal="center" vertical="center" textRotation="90" wrapText="1"/>
    </xf>
    <xf numFmtId="0" fontId="19" fillId="41" borderId="44" xfId="0" applyFont="1" applyFill="1" applyBorder="1" applyAlignment="1">
      <alignment horizontal="center" vertical="center" wrapText="1"/>
    </xf>
    <xf numFmtId="0" fontId="19" fillId="0" borderId="55" xfId="0" applyFont="1" applyBorder="1" applyAlignment="1">
      <alignment horizontal="center" vertical="center"/>
    </xf>
    <xf numFmtId="0" fontId="72" fillId="0" borderId="61" xfId="61" applyFont="1" applyBorder="1" applyAlignment="1">
      <alignment horizontal="center" vertical="center" wrapText="1"/>
    </xf>
    <xf numFmtId="0" fontId="72" fillId="6" borderId="61" xfId="61" applyFont="1" applyFill="1" applyBorder="1" applyAlignment="1">
      <alignment horizontal="center" vertical="center" wrapText="1"/>
    </xf>
    <xf numFmtId="2" fontId="72" fillId="6" borderId="61" xfId="61" applyNumberFormat="1" applyFont="1" applyFill="1" applyBorder="1" applyAlignment="1">
      <alignment horizontal="center" vertical="center" wrapText="1"/>
    </xf>
    <xf numFmtId="2" fontId="72" fillId="6" borderId="56" xfId="61" applyNumberFormat="1" applyFont="1" applyFill="1" applyBorder="1" applyAlignment="1">
      <alignment horizontal="center" vertical="center" wrapText="1"/>
    </xf>
    <xf numFmtId="0" fontId="152" fillId="6" borderId="13" xfId="61" applyFont="1" applyFill="1" applyBorder="1" applyAlignment="1">
      <alignment horizontal="left" vertical="center" wrapText="1"/>
    </xf>
    <xf numFmtId="0" fontId="111" fillId="0" borderId="54" xfId="61" applyFont="1" applyBorder="1" applyAlignment="1">
      <alignment horizontal="center" vertical="center" wrapText="1"/>
    </xf>
    <xf numFmtId="0" fontId="111" fillId="0" borderId="44" xfId="61" applyFont="1" applyBorder="1" applyAlignment="1">
      <alignment horizontal="center" vertical="center" wrapText="1"/>
    </xf>
    <xf numFmtId="0" fontId="19" fillId="0" borderId="52" xfId="0" applyFont="1" applyFill="1" applyBorder="1" applyProtection="1">
      <protection locked="0"/>
    </xf>
    <xf numFmtId="0" fontId="1" fillId="6" borderId="0" xfId="61" applyFill="1" applyProtection="1"/>
    <xf numFmtId="0" fontId="1" fillId="30" borderId="0" xfId="61" applyFill="1" applyProtection="1"/>
    <xf numFmtId="0" fontId="1" fillId="0" borderId="0" xfId="61" applyProtection="1"/>
    <xf numFmtId="0" fontId="150" fillId="30" borderId="0" xfId="61" applyFont="1" applyFill="1" applyAlignment="1" applyProtection="1">
      <alignment horizontal="center" vertical="center" wrapText="1"/>
    </xf>
    <xf numFmtId="0" fontId="149" fillId="6" borderId="0" xfId="61" applyFont="1" applyFill="1" applyProtection="1"/>
    <xf numFmtId="0" fontId="149" fillId="30" borderId="0" xfId="61" applyFont="1" applyFill="1" applyProtection="1"/>
    <xf numFmtId="0" fontId="149" fillId="0" borderId="0" xfId="61" applyFont="1" applyProtection="1"/>
    <xf numFmtId="0" fontId="1" fillId="6" borderId="0" xfId="61" applyFill="1" applyAlignment="1" applyProtection="1">
      <alignment horizontal="left" vertical="center" wrapText="1"/>
    </xf>
    <xf numFmtId="0" fontId="1" fillId="30" borderId="0" xfId="61" applyFill="1" applyAlignment="1" applyProtection="1">
      <alignment horizontal="left" vertical="center" wrapText="1"/>
    </xf>
    <xf numFmtId="0" fontId="1" fillId="6" borderId="0" xfId="61" applyFill="1" applyAlignment="1" applyProtection="1">
      <alignment horizontal="center" vertical="center" wrapText="1"/>
    </xf>
    <xf numFmtId="0" fontId="79" fillId="6" borderId="92" xfId="61" applyFont="1" applyFill="1" applyBorder="1" applyAlignment="1" applyProtection="1">
      <alignment vertical="center" wrapText="1"/>
    </xf>
    <xf numFmtId="0" fontId="1" fillId="10" borderId="91" xfId="61" applyFill="1" applyBorder="1" applyAlignment="1" applyProtection="1">
      <alignment horizontal="left" vertical="center" wrapText="1"/>
    </xf>
    <xf numFmtId="0" fontId="79" fillId="6" borderId="80" xfId="61" applyFont="1" applyFill="1" applyBorder="1" applyAlignment="1" applyProtection="1">
      <alignment vertical="center" wrapText="1"/>
    </xf>
    <xf numFmtId="0" fontId="79" fillId="6" borderId="88" xfId="61" applyFont="1" applyFill="1" applyBorder="1" applyAlignment="1" applyProtection="1">
      <alignment vertical="center" wrapText="1"/>
    </xf>
    <xf numFmtId="0" fontId="1" fillId="6" borderId="0" xfId="61" applyFill="1" applyAlignment="1" applyProtection="1">
      <alignment vertical="center" wrapText="1"/>
    </xf>
    <xf numFmtId="0" fontId="1" fillId="30" borderId="15" xfId="61" applyFill="1" applyBorder="1" applyAlignment="1" applyProtection="1">
      <alignment horizontal="left" vertical="center" wrapText="1"/>
    </xf>
    <xf numFmtId="0" fontId="148" fillId="6" borderId="67" xfId="61" applyFont="1" applyFill="1" applyBorder="1" applyAlignment="1" applyProtection="1">
      <alignment vertical="top" wrapText="1"/>
    </xf>
    <xf numFmtId="0" fontId="148" fillId="6" borderId="0" xfId="61" applyFont="1" applyFill="1" applyAlignment="1" applyProtection="1">
      <alignment vertical="top" wrapText="1"/>
    </xf>
    <xf numFmtId="0" fontId="94" fillId="6" borderId="0" xfId="61" applyFont="1" applyFill="1" applyAlignment="1" applyProtection="1">
      <alignment horizontal="left" vertical="center" wrapText="1"/>
    </xf>
    <xf numFmtId="0" fontId="142" fillId="32" borderId="79" xfId="61" applyFont="1" applyFill="1" applyBorder="1" applyAlignment="1" applyProtection="1">
      <alignment horizontal="center" vertical="center"/>
    </xf>
    <xf numFmtId="0" fontId="94" fillId="6" borderId="0" xfId="61" applyFont="1" applyFill="1" applyProtection="1"/>
    <xf numFmtId="0" fontId="142" fillId="31" borderId="90" xfId="61" applyFont="1" applyFill="1" applyBorder="1" applyAlignment="1" applyProtection="1">
      <alignment horizontal="center" vertical="center" wrapText="1"/>
    </xf>
    <xf numFmtId="0" fontId="94" fillId="30" borderId="0" xfId="61" applyFont="1" applyFill="1" applyProtection="1"/>
    <xf numFmtId="0" fontId="145" fillId="6" borderId="0" xfId="61" applyFont="1" applyFill="1" applyAlignment="1" applyProtection="1">
      <alignment horizontal="center" vertical="center" wrapText="1"/>
    </xf>
    <xf numFmtId="0" fontId="1" fillId="6" borderId="0" xfId="61" applyFill="1" applyAlignment="1" applyProtection="1">
      <alignment horizontal="center"/>
    </xf>
    <xf numFmtId="0" fontId="147" fillId="6" borderId="0" xfId="61" applyFont="1" applyFill="1" applyAlignment="1" applyProtection="1">
      <alignment horizontal="center" vertical="center" wrapText="1"/>
    </xf>
    <xf numFmtId="0" fontId="96" fillId="6" borderId="0" xfId="61" applyFont="1" applyFill="1" applyAlignment="1" applyProtection="1">
      <alignment horizontal="center" vertical="center" wrapText="1"/>
    </xf>
    <xf numFmtId="0" fontId="50" fillId="30" borderId="0" xfId="61" applyFont="1" applyFill="1" applyAlignment="1" applyProtection="1">
      <alignment vertical="center" wrapText="1"/>
    </xf>
    <xf numFmtId="0" fontId="1" fillId="30" borderId="0" xfId="61" applyFill="1" applyAlignment="1" applyProtection="1">
      <alignment horizontal="center"/>
    </xf>
    <xf numFmtId="0" fontId="1" fillId="30" borderId="0" xfId="61" applyFill="1" applyAlignment="1" applyProtection="1">
      <alignment horizontal="center" vertical="center" wrapText="1"/>
    </xf>
    <xf numFmtId="0" fontId="140" fillId="30" borderId="0" xfId="63" applyFont="1" applyFill="1" applyBorder="1" applyAlignment="1" applyProtection="1">
      <alignment vertical="center" wrapText="1"/>
    </xf>
    <xf numFmtId="0" fontId="1" fillId="6" borderId="0" xfId="61" applyFill="1" applyAlignment="1" applyProtection="1">
      <alignment vertical="top" wrapText="1"/>
    </xf>
    <xf numFmtId="0" fontId="1" fillId="30" borderId="0" xfId="61" applyFill="1" applyAlignment="1" applyProtection="1">
      <alignment horizontal="center" vertical="center"/>
    </xf>
    <xf numFmtId="0" fontId="1" fillId="30" borderId="0" xfId="61" applyFill="1" applyAlignment="1" applyProtection="1">
      <alignment vertical="top" wrapText="1"/>
    </xf>
    <xf numFmtId="0" fontId="138" fillId="30" borderId="0" xfId="61" applyFont="1" applyFill="1" applyAlignment="1" applyProtection="1">
      <alignment horizontal="center" vertical="center" wrapText="1"/>
    </xf>
    <xf numFmtId="0" fontId="1" fillId="0" borderId="0" xfId="61" applyAlignment="1" applyProtection="1">
      <alignment horizontal="left" vertical="center" wrapText="1"/>
    </xf>
    <xf numFmtId="0" fontId="1" fillId="0" borderId="0" xfId="61" applyAlignment="1" applyProtection="1">
      <alignment horizontal="center" vertical="center" wrapText="1"/>
    </xf>
    <xf numFmtId="0" fontId="74" fillId="0" borderId="77" xfId="55" applyFont="1" applyBorder="1" applyAlignment="1">
      <alignment vertical="center"/>
    </xf>
    <xf numFmtId="0" fontId="70" fillId="0" borderId="64" xfId="54" applyBorder="1" applyAlignment="1">
      <alignment horizontal="center" vertical="center" wrapText="1"/>
    </xf>
    <xf numFmtId="0" fontId="70" fillId="0" borderId="58" xfId="54" applyBorder="1" applyAlignment="1">
      <alignment horizontal="left" vertical="top" wrapText="1"/>
    </xf>
    <xf numFmtId="0" fontId="11" fillId="10" borderId="0" xfId="0" applyFont="1" applyFill="1" applyAlignment="1">
      <alignment horizontal="center" vertical="top"/>
    </xf>
    <xf numFmtId="0" fontId="0" fillId="10" borderId="0" xfId="0" applyFill="1" applyAlignment="1">
      <alignment vertical="top"/>
    </xf>
    <xf numFmtId="0" fontId="0" fillId="0" borderId="33" xfId="54" applyFont="1" applyBorder="1" applyAlignment="1">
      <alignment horizontal="left" vertical="top" wrapText="1"/>
    </xf>
    <xf numFmtId="0" fontId="163" fillId="42" borderId="112" xfId="0" applyFont="1" applyFill="1" applyBorder="1" applyAlignment="1">
      <alignment horizontal="center"/>
    </xf>
    <xf numFmtId="0" fontId="163" fillId="42" borderId="113" xfId="0" applyFont="1" applyFill="1" applyBorder="1" applyAlignment="1">
      <alignment horizontal="center"/>
    </xf>
    <xf numFmtId="0" fontId="163" fillId="42" borderId="114" xfId="0" applyFont="1" applyFill="1" applyBorder="1" applyAlignment="1">
      <alignment horizontal="center"/>
    </xf>
    <xf numFmtId="0" fontId="163" fillId="42" borderId="115" xfId="0" applyFont="1" applyFill="1" applyBorder="1" applyAlignment="1">
      <alignment horizontal="center"/>
    </xf>
    <xf numFmtId="0" fontId="164" fillId="0" borderId="118" xfId="0" applyFont="1" applyBorder="1" applyAlignment="1">
      <alignment horizontal="center" vertical="center" wrapText="1"/>
    </xf>
    <xf numFmtId="0" fontId="63" fillId="0" borderId="118" xfId="25" applyFont="1" applyBorder="1" applyAlignment="1">
      <alignment vertical="top" wrapText="1"/>
    </xf>
    <xf numFmtId="0" fontId="165" fillId="0" borderId="119" xfId="0" applyFont="1" applyBorder="1" applyAlignment="1" applyProtection="1">
      <alignment horizontal="center" vertical="center"/>
      <protection locked="0"/>
    </xf>
    <xf numFmtId="0" fontId="165" fillId="0" borderId="3" xfId="0" applyFont="1" applyBorder="1" applyAlignment="1" applyProtection="1">
      <alignment horizontal="center" vertical="center"/>
      <protection locked="0"/>
    </xf>
    <xf numFmtId="14" fontId="165" fillId="0" borderId="3" xfId="0" applyNumberFormat="1" applyFont="1" applyBorder="1" applyAlignment="1" applyProtection="1">
      <alignment horizontal="center" vertical="center"/>
      <protection locked="0"/>
    </xf>
    <xf numFmtId="0" fontId="165" fillId="0" borderId="2" xfId="0" applyFont="1" applyBorder="1" applyAlignment="1" applyProtection="1">
      <alignment horizontal="center" vertical="center"/>
      <protection locked="0"/>
    </xf>
    <xf numFmtId="0" fontId="165" fillId="0" borderId="15" xfId="0" applyFont="1" applyBorder="1" applyAlignment="1" applyProtection="1">
      <alignment horizontal="center" vertical="center"/>
      <protection locked="0"/>
    </xf>
    <xf numFmtId="0" fontId="166" fillId="0" borderId="0" xfId="0" applyFont="1"/>
    <xf numFmtId="9" fontId="166" fillId="0" borderId="0" xfId="0" applyNumberFormat="1" applyFont="1" applyAlignment="1">
      <alignment horizontal="center"/>
    </xf>
    <xf numFmtId="0" fontId="167" fillId="43" borderId="123" xfId="0" applyFont="1" applyFill="1" applyBorder="1" applyAlignment="1">
      <alignment horizontal="center" vertical="center"/>
    </xf>
    <xf numFmtId="9" fontId="166" fillId="0" borderId="0" xfId="0" applyNumberFormat="1" applyFont="1"/>
    <xf numFmtId="0" fontId="168" fillId="0" borderId="0" xfId="0" applyFont="1" applyAlignment="1">
      <alignment vertical="top" wrapText="1"/>
    </xf>
    <xf numFmtId="9" fontId="169" fillId="0" borderId="0" xfId="0" applyNumberFormat="1" applyFont="1" applyAlignment="1">
      <alignment horizontal="center" vertical="center" wrapText="1"/>
    </xf>
    <xf numFmtId="0" fontId="168" fillId="0" borderId="0" xfId="0" applyFont="1" applyAlignment="1">
      <alignment horizontal="left" vertical="center" wrapText="1"/>
    </xf>
    <xf numFmtId="9" fontId="18" fillId="0" borderId="16" xfId="0" applyNumberFormat="1" applyFont="1" applyBorder="1" applyAlignment="1">
      <alignment horizontal="left" vertical="center" wrapText="1"/>
    </xf>
    <xf numFmtId="0" fontId="0" fillId="0" borderId="39" xfId="0" applyBorder="1" applyAlignment="1">
      <alignment vertical="center" wrapText="1"/>
    </xf>
    <xf numFmtId="9" fontId="166" fillId="0" borderId="0" xfId="0" applyNumberFormat="1" applyFont="1" applyAlignment="1">
      <alignment horizontal="center" vertical="center"/>
    </xf>
    <xf numFmtId="0" fontId="170" fillId="0" borderId="0" xfId="0" applyFont="1" applyAlignment="1">
      <alignment horizontal="left" vertical="center" readingOrder="1"/>
    </xf>
    <xf numFmtId="0" fontId="171" fillId="11" borderId="79" xfId="0" applyFont="1" applyFill="1" applyBorder="1" applyAlignment="1">
      <alignment horizontal="center" vertical="center" wrapText="1" readingOrder="1"/>
    </xf>
    <xf numFmtId="9" fontId="18" fillId="0" borderId="0" xfId="0" applyNumberFormat="1" applyFont="1" applyAlignment="1">
      <alignment horizontal="left" vertical="top" wrapText="1"/>
    </xf>
    <xf numFmtId="0" fontId="65" fillId="0" borderId="0" xfId="0" applyFont="1"/>
    <xf numFmtId="0" fontId="171" fillId="10" borderId="79" xfId="0" applyFont="1" applyFill="1" applyBorder="1" applyAlignment="1">
      <alignment horizontal="center" vertical="center" wrapText="1" readingOrder="1"/>
    </xf>
    <xf numFmtId="9" fontId="63" fillId="0" borderId="0" xfId="0" applyNumberFormat="1" applyFont="1"/>
    <xf numFmtId="0" fontId="0" fillId="0" borderId="0" xfId="0" applyAlignment="1">
      <alignment vertical="center"/>
    </xf>
    <xf numFmtId="0" fontId="171" fillId="18" borderId="79" xfId="0" applyFont="1" applyFill="1" applyBorder="1" applyAlignment="1">
      <alignment horizontal="center" vertical="center" wrapText="1" readingOrder="1"/>
    </xf>
    <xf numFmtId="0" fontId="0" fillId="0" borderId="8" xfId="0" applyBorder="1"/>
    <xf numFmtId="0" fontId="13" fillId="0" borderId="5" xfId="0" applyFont="1" applyBorder="1"/>
    <xf numFmtId="0" fontId="0" fillId="0" borderId="5" xfId="0" applyBorder="1"/>
    <xf numFmtId="0" fontId="173" fillId="44" borderId="52" xfId="59" applyFont="1" applyFill="1" applyBorder="1" applyAlignment="1">
      <alignment horizontal="center" vertical="center"/>
    </xf>
    <xf numFmtId="0" fontId="173" fillId="44" borderId="52" xfId="59" applyFont="1" applyFill="1" applyBorder="1" applyAlignment="1">
      <alignment horizontal="center" vertical="center" wrapText="1"/>
    </xf>
    <xf numFmtId="0" fontId="67" fillId="44" borderId="52" xfId="59" applyFont="1" applyFill="1" applyBorder="1" applyAlignment="1">
      <alignment horizontal="center" vertical="center"/>
    </xf>
    <xf numFmtId="0" fontId="67" fillId="44" borderId="52" xfId="59" applyFont="1" applyFill="1" applyBorder="1" applyAlignment="1">
      <alignment horizontal="center" vertical="center" wrapText="1"/>
    </xf>
    <xf numFmtId="0" fontId="96" fillId="4" borderId="52" xfId="59" quotePrefix="1" applyFont="1" applyFill="1" applyBorder="1" applyAlignment="1">
      <alignment horizontal="left" vertical="center" wrapText="1"/>
    </xf>
    <xf numFmtId="0" fontId="96" fillId="4" borderId="52" xfId="59" quotePrefix="1" applyFont="1" applyFill="1" applyBorder="1" applyAlignment="1">
      <alignment horizontal="center" vertical="center" wrapText="1"/>
    </xf>
    <xf numFmtId="0" fontId="67" fillId="4" borderId="52" xfId="59" quotePrefix="1" applyFont="1" applyFill="1" applyBorder="1" applyAlignment="1">
      <alignment horizontal="center" vertical="center" wrapText="1"/>
    </xf>
    <xf numFmtId="0" fontId="84" fillId="4" borderId="7" xfId="58" applyFill="1" applyBorder="1" applyAlignment="1" applyProtection="1">
      <alignment horizontal="right" vertical="center" wrapText="1"/>
    </xf>
    <xf numFmtId="0" fontId="176" fillId="0" borderId="0" xfId="57" applyFont="1" applyAlignment="1">
      <alignment vertical="center"/>
    </xf>
    <xf numFmtId="0" fontId="52" fillId="0" borderId="52" xfId="57" applyFont="1" applyBorder="1" applyAlignment="1">
      <alignment vertical="top" wrapText="1"/>
    </xf>
    <xf numFmtId="0" fontId="175" fillId="0" borderId="52" xfId="57" applyFont="1" applyBorder="1" applyAlignment="1">
      <alignment horizontal="center" vertical="center" wrapText="1"/>
    </xf>
    <xf numFmtId="0" fontId="51" fillId="0" borderId="52" xfId="57" applyFont="1" applyBorder="1" applyAlignment="1">
      <alignment horizontal="center" vertical="center" wrapText="1"/>
    </xf>
    <xf numFmtId="0" fontId="70" fillId="19" borderId="65" xfId="54" applyFill="1" applyBorder="1" applyAlignment="1" applyProtection="1">
      <alignment horizontal="center" vertical="center" wrapText="1"/>
    </xf>
    <xf numFmtId="0" fontId="70" fillId="19" borderId="65" xfId="54" applyFill="1" applyBorder="1" applyAlignment="1" applyProtection="1">
      <alignment horizontal="center" vertical="center"/>
    </xf>
    <xf numFmtId="0" fontId="10" fillId="0" borderId="0" xfId="25" applyAlignment="1">
      <alignment vertical="center"/>
    </xf>
    <xf numFmtId="0" fontId="53" fillId="0" borderId="8" xfId="25" applyFont="1" applyBorder="1"/>
    <xf numFmtId="0" fontId="10" fillId="0" borderId="5" xfId="25" applyBorder="1"/>
    <xf numFmtId="0" fontId="10" fillId="0" borderId="8" xfId="25" applyBorder="1"/>
    <xf numFmtId="0" fontId="25" fillId="27" borderId="3" xfId="25" applyFont="1" applyFill="1" applyBorder="1" applyAlignment="1">
      <alignment horizontal="center" vertical="center"/>
    </xf>
    <xf numFmtId="0" fontId="25" fillId="43" borderId="3" xfId="25" applyFont="1" applyFill="1" applyBorder="1" applyAlignment="1">
      <alignment horizontal="center" vertical="center"/>
    </xf>
    <xf numFmtId="0" fontId="179" fillId="0" borderId="8" xfId="25" applyFont="1" applyBorder="1"/>
    <xf numFmtId="0" fontId="179" fillId="0" borderId="0" xfId="25" applyFont="1"/>
    <xf numFmtId="0" fontId="179" fillId="0" borderId="5" xfId="25" applyFont="1" applyBorder="1"/>
    <xf numFmtId="0" fontId="10" fillId="0" borderId="30" xfId="25" applyBorder="1"/>
    <xf numFmtId="0" fontId="10" fillId="0" borderId="9" xfId="25" applyBorder="1"/>
    <xf numFmtId="0" fontId="10" fillId="0" borderId="9" xfId="25" applyBorder="1" applyAlignment="1">
      <alignment horizontal="right"/>
    </xf>
    <xf numFmtId="0" fontId="10" fillId="0" borderId="0" xfId="25" applyAlignment="1">
      <alignment horizontal="right"/>
    </xf>
    <xf numFmtId="0" fontId="180" fillId="0" borderId="0" xfId="25" applyFont="1"/>
    <xf numFmtId="0" fontId="180" fillId="0" borderId="5" xfId="25" applyFont="1" applyBorder="1"/>
    <xf numFmtId="0" fontId="10" fillId="0" borderId="126" xfId="25" applyBorder="1" applyAlignment="1">
      <alignment horizontal="right"/>
    </xf>
    <xf numFmtId="0" fontId="10" fillId="0" borderId="77" xfId="25" applyBorder="1"/>
    <xf numFmtId="0" fontId="10" fillId="0" borderId="77" xfId="25" applyBorder="1" applyAlignment="1">
      <alignment horizontal="right"/>
    </xf>
    <xf numFmtId="0" fontId="182" fillId="0" borderId="0" xfId="25" applyFont="1"/>
    <xf numFmtId="0" fontId="182" fillId="0" borderId="5" xfId="25" applyFont="1" applyBorder="1"/>
    <xf numFmtId="0" fontId="25" fillId="0" borderId="6" xfId="25" applyFont="1" applyBorder="1" applyAlignment="1">
      <alignment horizontal="right"/>
    </xf>
    <xf numFmtId="0" fontId="10" fillId="0" borderId="7" xfId="25" applyBorder="1" applyAlignment="1">
      <alignment horizontal="right"/>
    </xf>
    <xf numFmtId="0" fontId="10" fillId="0" borderId="64" xfId="25" applyBorder="1" applyAlignment="1">
      <alignment horizontal="center"/>
    </xf>
    <xf numFmtId="0" fontId="10" fillId="0" borderId="42" xfId="25" applyBorder="1" applyAlignment="1">
      <alignment horizontal="centerContinuous"/>
    </xf>
    <xf numFmtId="0" fontId="10" fillId="0" borderId="45" xfId="25" applyBorder="1" applyAlignment="1">
      <alignment horizontal="centerContinuous"/>
    </xf>
    <xf numFmtId="0" fontId="10" fillId="0" borderId="43" xfId="25" applyBorder="1" applyAlignment="1">
      <alignment horizontal="centerContinuous"/>
    </xf>
    <xf numFmtId="0" fontId="19" fillId="0" borderId="27" xfId="25" applyFont="1" applyBorder="1" applyAlignment="1">
      <alignment vertical="center"/>
    </xf>
    <xf numFmtId="0" fontId="10" fillId="0" borderId="4" xfId="25" applyBorder="1" applyAlignment="1">
      <alignment vertical="center"/>
    </xf>
    <xf numFmtId="0" fontId="10" fillId="0" borderId="127" xfId="25" applyBorder="1" applyAlignment="1">
      <alignment horizontal="center"/>
    </xf>
    <xf numFmtId="0" fontId="10" fillId="0" borderId="4" xfId="25" applyBorder="1"/>
    <xf numFmtId="0" fontId="10" fillId="0" borderId="8" xfId="25" applyBorder="1" applyAlignment="1">
      <alignment horizontal="center"/>
    </xf>
    <xf numFmtId="0" fontId="10" fillId="0" borderId="32" xfId="25" applyBorder="1" applyAlignment="1">
      <alignment horizontal="center"/>
    </xf>
    <xf numFmtId="0" fontId="19" fillId="0" borderId="128" xfId="25" applyFont="1" applyBorder="1" applyAlignment="1">
      <alignment horizontal="center" vertical="center"/>
    </xf>
    <xf numFmtId="0" fontId="19" fillId="0" borderId="5" xfId="25" applyFont="1" applyBorder="1" applyAlignment="1">
      <alignment horizontal="center"/>
    </xf>
    <xf numFmtId="0" fontId="10" fillId="0" borderId="129" xfId="25" applyBorder="1" applyAlignment="1">
      <alignment horizontal="center"/>
    </xf>
    <xf numFmtId="0" fontId="10" fillId="0" borderId="51" xfId="25" applyBorder="1" applyAlignment="1">
      <alignment horizontal="center"/>
    </xf>
    <xf numFmtId="176" fontId="65" fillId="0" borderId="130" xfId="0" applyNumberFormat="1" applyFont="1" applyBorder="1" applyAlignment="1" applyProtection="1">
      <alignment horizontal="center"/>
      <protection locked="0"/>
    </xf>
    <xf numFmtId="176" fontId="65" fillId="0" borderId="131" xfId="0" applyNumberFormat="1" applyFont="1" applyBorder="1" applyAlignment="1" applyProtection="1">
      <alignment horizontal="center"/>
      <protection locked="0"/>
    </xf>
    <xf numFmtId="176" fontId="65" fillId="0" borderId="44" xfId="0" applyNumberFormat="1" applyFont="1" applyBorder="1" applyAlignment="1" applyProtection="1">
      <alignment horizontal="center"/>
      <protection locked="0"/>
    </xf>
    <xf numFmtId="177" fontId="10" fillId="17" borderId="55" xfId="25" applyNumberFormat="1" applyFill="1" applyBorder="1"/>
    <xf numFmtId="176" fontId="65" fillId="0" borderId="130" xfId="0" applyNumberFormat="1" applyFont="1" applyBorder="1" applyAlignment="1" applyProtection="1">
      <alignment horizontal="center" vertical="center"/>
      <protection locked="0"/>
    </xf>
    <xf numFmtId="176" fontId="65" fillId="0" borderId="131" xfId="0" applyNumberFormat="1" applyFont="1" applyBorder="1" applyAlignment="1" applyProtection="1">
      <alignment horizontal="center" vertical="center"/>
      <protection locked="0"/>
    </xf>
    <xf numFmtId="176" fontId="65" fillId="0" borderId="44" xfId="0" applyNumberFormat="1" applyFont="1" applyBorder="1" applyAlignment="1" applyProtection="1">
      <alignment horizontal="center" vertical="center"/>
      <protection locked="0"/>
    </xf>
    <xf numFmtId="176" fontId="65" fillId="0" borderId="54" xfId="0" applyNumberFormat="1" applyFont="1" applyBorder="1" applyAlignment="1" applyProtection="1">
      <alignment horizontal="center" vertical="center"/>
      <protection locked="0"/>
    </xf>
    <xf numFmtId="0" fontId="10" fillId="0" borderId="53" xfId="25" applyBorder="1" applyAlignment="1">
      <alignment horizontal="center"/>
    </xf>
    <xf numFmtId="176" fontId="65" fillId="0" borderId="132" xfId="0" applyNumberFormat="1" applyFont="1" applyBorder="1" applyAlignment="1" applyProtection="1">
      <alignment horizontal="center"/>
      <protection locked="0"/>
    </xf>
    <xf numFmtId="176" fontId="65" fillId="0" borderId="133" xfId="0" applyNumberFormat="1" applyFont="1" applyBorder="1" applyAlignment="1" applyProtection="1">
      <alignment horizontal="center"/>
      <protection locked="0"/>
    </xf>
    <xf numFmtId="176" fontId="65" fillId="0" borderId="3" xfId="0" applyNumberFormat="1" applyFont="1" applyBorder="1" applyAlignment="1" applyProtection="1">
      <alignment horizontal="center"/>
      <protection locked="0"/>
    </xf>
    <xf numFmtId="177" fontId="10" fillId="17" borderId="58" xfId="25" applyNumberFormat="1" applyFill="1" applyBorder="1"/>
    <xf numFmtId="176" fontId="65" fillId="0" borderId="132" xfId="0" applyNumberFormat="1" applyFont="1" applyBorder="1" applyAlignment="1" applyProtection="1">
      <alignment horizontal="center" vertical="center"/>
      <protection locked="0"/>
    </xf>
    <xf numFmtId="176" fontId="65" fillId="0" borderId="133" xfId="0" applyNumberFormat="1" applyFont="1" applyBorder="1" applyAlignment="1" applyProtection="1">
      <alignment horizontal="center" vertical="center"/>
      <protection locked="0"/>
    </xf>
    <xf numFmtId="176" fontId="65" fillId="0" borderId="3" xfId="0" applyNumberFormat="1" applyFont="1" applyBorder="1" applyAlignment="1" applyProtection="1">
      <alignment horizontal="center" vertical="center"/>
      <protection locked="0"/>
    </xf>
    <xf numFmtId="176" fontId="65" fillId="0" borderId="61" xfId="0" applyNumberFormat="1" applyFont="1" applyBorder="1" applyAlignment="1" applyProtection="1">
      <alignment horizontal="center" vertical="center"/>
      <protection locked="0"/>
    </xf>
    <xf numFmtId="0" fontId="10" fillId="0" borderId="34" xfId="25" applyBorder="1" applyAlignment="1">
      <alignment horizontal="center"/>
    </xf>
    <xf numFmtId="176" fontId="65" fillId="0" borderId="63" xfId="0" applyNumberFormat="1" applyFont="1" applyBorder="1" applyAlignment="1" applyProtection="1">
      <alignment horizontal="center"/>
      <protection locked="0"/>
    </xf>
    <xf numFmtId="176" fontId="65" fillId="0" borderId="75" xfId="0" applyNumberFormat="1" applyFont="1" applyBorder="1" applyAlignment="1" applyProtection="1">
      <alignment horizontal="center"/>
      <protection locked="0"/>
    </xf>
    <xf numFmtId="177" fontId="10" fillId="17" borderId="57" xfId="25" applyNumberFormat="1" applyFill="1" applyBorder="1"/>
    <xf numFmtId="176" fontId="65" fillId="0" borderId="13" xfId="0" applyNumberFormat="1" applyFont="1" applyBorder="1" applyAlignment="1" applyProtection="1">
      <alignment horizontal="center" vertical="center"/>
      <protection locked="0"/>
    </xf>
    <xf numFmtId="176" fontId="65" fillId="0" borderId="56" xfId="0" applyNumberFormat="1" applyFont="1" applyBorder="1" applyAlignment="1" applyProtection="1">
      <alignment horizontal="center" vertical="center"/>
      <protection locked="0"/>
    </xf>
    <xf numFmtId="176" fontId="65" fillId="0" borderId="134" xfId="0" applyNumberFormat="1" applyFont="1" applyBorder="1" applyAlignment="1" applyProtection="1">
      <alignment horizontal="center" vertical="center"/>
      <protection locked="0"/>
    </xf>
    <xf numFmtId="177" fontId="10" fillId="17" borderId="35" xfId="25" applyNumberFormat="1" applyFill="1" applyBorder="1"/>
    <xf numFmtId="0" fontId="19" fillId="17" borderId="66" xfId="25" applyFont="1" applyFill="1" applyBorder="1" applyAlignment="1">
      <alignment horizontal="center"/>
    </xf>
    <xf numFmtId="177" fontId="10" fillId="17" borderId="72" xfId="25" applyNumberFormat="1" applyFill="1" applyBorder="1"/>
    <xf numFmtId="177" fontId="10" fillId="17" borderId="15" xfId="25" applyNumberFormat="1" applyFill="1" applyBorder="1"/>
    <xf numFmtId="177" fontId="10" fillId="17" borderId="71" xfId="25" applyNumberFormat="1" applyFill="1" applyBorder="1"/>
    <xf numFmtId="177" fontId="19" fillId="17" borderId="66" xfId="25" applyNumberFormat="1" applyFont="1" applyFill="1" applyBorder="1" applyAlignment="1">
      <alignment horizontal="center"/>
    </xf>
    <xf numFmtId="177" fontId="10" fillId="17" borderId="23" xfId="25" applyNumberFormat="1" applyFill="1" applyBorder="1"/>
    <xf numFmtId="0" fontId="19" fillId="17" borderId="34" xfId="25" applyFont="1" applyFill="1" applyBorder="1" applyAlignment="1">
      <alignment horizontal="center"/>
    </xf>
    <xf numFmtId="177" fontId="10" fillId="17" borderId="56" xfId="25" applyNumberFormat="1" applyFill="1" applyBorder="1"/>
    <xf numFmtId="177" fontId="10" fillId="17" borderId="13" xfId="25" applyNumberFormat="1" applyFill="1" applyBorder="1"/>
    <xf numFmtId="177" fontId="19" fillId="17" borderId="34" xfId="25" applyNumberFormat="1" applyFont="1" applyFill="1" applyBorder="1" applyAlignment="1">
      <alignment horizontal="center"/>
    </xf>
    <xf numFmtId="177" fontId="10" fillId="17" borderId="73" xfId="25" applyNumberFormat="1" applyFill="1" applyBorder="1"/>
    <xf numFmtId="0" fontId="19" fillId="0" borderId="15" xfId="25" applyFont="1" applyBorder="1" applyAlignment="1">
      <alignment horizontal="center"/>
    </xf>
    <xf numFmtId="0" fontId="19" fillId="0" borderId="71" xfId="25" applyFont="1" applyBorder="1" applyAlignment="1">
      <alignment horizontal="center"/>
    </xf>
    <xf numFmtId="0" fontId="10" fillId="0" borderId="77" xfId="25" applyBorder="1" applyAlignment="1">
      <alignment horizontal="centerContinuous"/>
    </xf>
    <xf numFmtId="0" fontId="10" fillId="0" borderId="38" xfId="25" applyBorder="1" applyAlignment="1">
      <alignment horizontal="centerContinuous"/>
    </xf>
    <xf numFmtId="0" fontId="10" fillId="0" borderId="0" xfId="25" applyAlignment="1">
      <alignment horizontal="centerContinuous"/>
    </xf>
    <xf numFmtId="0" fontId="10" fillId="0" borderId="5" xfId="25" applyBorder="1" applyAlignment="1">
      <alignment horizontal="centerContinuous"/>
    </xf>
    <xf numFmtId="0" fontId="10" fillId="0" borderId="10" xfId="25" applyBorder="1"/>
    <xf numFmtId="0" fontId="19" fillId="0" borderId="11" xfId="25" applyFont="1" applyBorder="1" applyAlignment="1">
      <alignment horizontal="right"/>
    </xf>
    <xf numFmtId="177" fontId="19" fillId="17" borderId="75" xfId="25" applyNumberFormat="1" applyFont="1" applyFill="1" applyBorder="1" applyAlignment="1">
      <alignment horizontal="centerContinuous"/>
    </xf>
    <xf numFmtId="0" fontId="10" fillId="17" borderId="73" xfId="25" applyFill="1" applyBorder="1" applyAlignment="1">
      <alignment horizontal="centerContinuous"/>
    </xf>
    <xf numFmtId="0" fontId="10" fillId="0" borderId="12" xfId="25" applyBorder="1"/>
    <xf numFmtId="0" fontId="10" fillId="0" borderId="6" xfId="25" applyBorder="1"/>
    <xf numFmtId="0" fontId="19" fillId="0" borderId="8" xfId="25" applyFont="1" applyBorder="1" applyAlignment="1">
      <alignment horizontal="right"/>
    </xf>
    <xf numFmtId="0" fontId="10" fillId="0" borderId="0" xfId="25" quotePrefix="1" applyAlignment="1">
      <alignment horizontal="center"/>
    </xf>
    <xf numFmtId="177" fontId="19" fillId="17" borderId="3" xfId="25" applyNumberFormat="1" applyFont="1" applyFill="1" applyBorder="1" applyAlignment="1">
      <alignment horizontal="center"/>
    </xf>
    <xf numFmtId="177" fontId="10" fillId="0" borderId="0" xfId="25" applyNumberFormat="1" applyAlignment="1">
      <alignment horizontal="centerContinuous"/>
    </xf>
    <xf numFmtId="0" fontId="10" fillId="0" borderId="0" xfId="25" quotePrefix="1" applyAlignment="1">
      <alignment horizontal="centerContinuous"/>
    </xf>
    <xf numFmtId="0" fontId="10" fillId="0" borderId="0" xfId="25" quotePrefix="1"/>
    <xf numFmtId="0" fontId="19" fillId="0" borderId="0" xfId="25" quotePrefix="1" applyFont="1"/>
    <xf numFmtId="0" fontId="10" fillId="0" borderId="8" xfId="25" applyBorder="1" applyAlignment="1">
      <alignment horizontal="right"/>
    </xf>
    <xf numFmtId="176" fontId="10" fillId="0" borderId="0" xfId="25" applyNumberFormat="1" applyAlignment="1">
      <alignment horizontal="centerContinuous"/>
    </xf>
    <xf numFmtId="0" fontId="10" fillId="0" borderId="11" xfId="25" applyBorder="1" applyAlignment="1">
      <alignment horizontal="centerContinuous"/>
    </xf>
    <xf numFmtId="0" fontId="10" fillId="0" borderId="11" xfId="25" applyBorder="1"/>
    <xf numFmtId="177" fontId="10" fillId="0" borderId="11" xfId="25" applyNumberFormat="1" applyBorder="1" applyAlignment="1">
      <alignment horizontal="centerContinuous"/>
    </xf>
    <xf numFmtId="0" fontId="10" fillId="0" borderId="11" xfId="25" quotePrefix="1" applyBorder="1" applyAlignment="1">
      <alignment horizontal="centerContinuous"/>
    </xf>
    <xf numFmtId="0" fontId="10" fillId="0" borderId="11" xfId="25" quotePrefix="1" applyBorder="1"/>
    <xf numFmtId="176" fontId="10" fillId="0" borderId="11" xfId="25" applyNumberFormat="1" applyBorder="1" applyAlignment="1">
      <alignment horizontal="centerContinuous"/>
    </xf>
    <xf numFmtId="0" fontId="53" fillId="0" borderId="6" xfId="25" applyFont="1" applyBorder="1"/>
    <xf numFmtId="177" fontId="10" fillId="0" borderId="0" xfId="25" applyNumberFormat="1"/>
    <xf numFmtId="0" fontId="186" fillId="0" borderId="8" xfId="25" applyFont="1" applyBorder="1"/>
    <xf numFmtId="0" fontId="10" fillId="0" borderId="77" xfId="25" quotePrefix="1" applyBorder="1" applyAlignment="1">
      <alignment horizontal="centerContinuous"/>
    </xf>
    <xf numFmtId="177" fontId="10" fillId="0" borderId="77" xfId="25" applyNumberFormat="1" applyBorder="1" applyAlignment="1">
      <alignment horizontal="centerContinuous"/>
    </xf>
    <xf numFmtId="178" fontId="10" fillId="0" borderId="77" xfId="25" applyNumberFormat="1" applyBorder="1" applyAlignment="1">
      <alignment horizontal="centerContinuous"/>
    </xf>
    <xf numFmtId="10" fontId="10" fillId="0" borderId="0" xfId="25" applyNumberFormat="1"/>
    <xf numFmtId="178" fontId="10" fillId="0" borderId="0" xfId="25" applyNumberFormat="1" applyAlignment="1">
      <alignment horizontal="centerContinuous"/>
    </xf>
    <xf numFmtId="178" fontId="10" fillId="0" borderId="11" xfId="25" applyNumberFormat="1" applyBorder="1" applyAlignment="1">
      <alignment horizontal="centerContinuous"/>
    </xf>
    <xf numFmtId="177" fontId="10" fillId="0" borderId="0" xfId="25" applyNumberFormat="1" applyAlignment="1">
      <alignment horizontal="center"/>
    </xf>
    <xf numFmtId="178" fontId="10" fillId="0" borderId="0" xfId="25" quotePrefix="1" applyNumberFormat="1" applyAlignment="1">
      <alignment horizontal="center"/>
    </xf>
    <xf numFmtId="178" fontId="10" fillId="0" borderId="0" xfId="25" applyNumberFormat="1"/>
    <xf numFmtId="179" fontId="10" fillId="0" borderId="0" xfId="25" applyNumberFormat="1" applyAlignment="1">
      <alignment horizontal="centerContinuous"/>
    </xf>
    <xf numFmtId="178" fontId="10" fillId="0" borderId="0" xfId="25" quotePrefix="1" applyNumberFormat="1"/>
    <xf numFmtId="1" fontId="10" fillId="17" borderId="0" xfId="25" applyNumberFormat="1" applyFill="1" applyAlignment="1">
      <alignment horizontal="centerContinuous"/>
    </xf>
    <xf numFmtId="0" fontId="19" fillId="0" borderId="0" xfId="25" applyFont="1" applyAlignment="1">
      <alignment horizontal="left"/>
    </xf>
    <xf numFmtId="176" fontId="10" fillId="17" borderId="0" xfId="25" applyNumberFormat="1" applyFill="1" applyAlignment="1">
      <alignment horizontal="centerContinuous"/>
    </xf>
    <xf numFmtId="0" fontId="19" fillId="0" borderId="8" xfId="25" applyFont="1" applyBorder="1"/>
    <xf numFmtId="177" fontId="10" fillId="0" borderId="0" xfId="25" quotePrefix="1" applyNumberFormat="1" applyAlignment="1">
      <alignment horizontal="centerContinuous"/>
    </xf>
    <xf numFmtId="177" fontId="10" fillId="0" borderId="0" xfId="25" applyNumberFormat="1" applyAlignment="1">
      <alignment horizontal="left"/>
    </xf>
    <xf numFmtId="0" fontId="10" fillId="0" borderId="5" xfId="25" applyBorder="1" applyAlignment="1">
      <alignment wrapText="1"/>
    </xf>
    <xf numFmtId="0" fontId="10" fillId="0" borderId="0" xfId="25" applyAlignment="1">
      <alignment wrapText="1"/>
    </xf>
    <xf numFmtId="177" fontId="10" fillId="0" borderId="77" xfId="25" applyNumberFormat="1" applyBorder="1" applyAlignment="1">
      <alignment horizontal="center"/>
    </xf>
    <xf numFmtId="0" fontId="10" fillId="0" borderId="8" xfId="25" applyBorder="1" applyAlignment="1">
      <alignment horizontal="centerContinuous"/>
    </xf>
    <xf numFmtId="0" fontId="10" fillId="0" borderId="8" xfId="25" applyBorder="1" applyAlignment="1">
      <alignment horizontal="left"/>
    </xf>
    <xf numFmtId="0" fontId="10" fillId="0" borderId="3" xfId="25" applyBorder="1" applyAlignment="1">
      <alignment horizontal="center" wrapText="1"/>
    </xf>
    <xf numFmtId="179" fontId="10" fillId="0" borderId="3" xfId="25" applyNumberFormat="1" applyBorder="1" applyAlignment="1">
      <alignment horizontal="center" wrapText="1"/>
    </xf>
    <xf numFmtId="179" fontId="10" fillId="0" borderId="3" xfId="25" applyNumberFormat="1" applyBorder="1" applyAlignment="1">
      <alignment horizontal="center"/>
    </xf>
    <xf numFmtId="0" fontId="10" fillId="0" borderId="0" xfId="25" applyAlignment="1">
      <alignment horizontal="center" wrapText="1"/>
    </xf>
    <xf numFmtId="0" fontId="10" fillId="0" borderId="0" xfId="25" applyAlignment="1">
      <alignment horizontal="right" wrapText="1"/>
    </xf>
    <xf numFmtId="179" fontId="10" fillId="0" borderId="3" xfId="25" applyNumberFormat="1" applyBorder="1" applyAlignment="1">
      <alignment wrapText="1"/>
    </xf>
    <xf numFmtId="0" fontId="10" fillId="0" borderId="3" xfId="25" applyBorder="1" applyAlignment="1">
      <alignment wrapText="1"/>
    </xf>
    <xf numFmtId="0" fontId="10" fillId="0" borderId="11" xfId="25" applyBorder="1" applyAlignment="1">
      <alignment wrapText="1"/>
    </xf>
    <xf numFmtId="0" fontId="10" fillId="0" borderId="11" xfId="25" applyBorder="1" applyAlignment="1">
      <alignment horizontal="right"/>
    </xf>
    <xf numFmtId="0" fontId="183" fillId="0" borderId="8" xfId="25" applyFont="1" applyBorder="1" applyAlignment="1">
      <alignment horizontal="center" vertical="center"/>
    </xf>
    <xf numFmtId="0" fontId="183" fillId="0" borderId="0" xfId="25" applyFont="1" applyAlignment="1">
      <alignment horizontal="center" vertical="center"/>
    </xf>
    <xf numFmtId="0" fontId="183" fillId="0" borderId="5" xfId="25" applyFont="1" applyBorder="1" applyAlignment="1">
      <alignment horizontal="center" vertical="center"/>
    </xf>
    <xf numFmtId="0" fontId="177" fillId="0" borderId="8" xfId="25" applyFont="1" applyBorder="1" applyAlignment="1">
      <alignment horizontal="center"/>
    </xf>
    <xf numFmtId="0" fontId="177" fillId="0" borderId="0" xfId="25" applyFont="1" applyAlignment="1">
      <alignment horizontal="center"/>
    </xf>
    <xf numFmtId="0" fontId="177" fillId="0" borderId="5" xfId="25" applyFont="1" applyBorder="1" applyAlignment="1">
      <alignment horizontal="center"/>
    </xf>
    <xf numFmtId="10" fontId="12" fillId="0" borderId="0" xfId="37" applyNumberFormat="1" applyFont="1" applyBorder="1" applyAlignment="1" applyProtection="1">
      <alignment horizontal="center" vertical="center"/>
    </xf>
    <xf numFmtId="0" fontId="25" fillId="0" borderId="0" xfId="25" applyFont="1" applyAlignment="1">
      <alignment horizontal="left" vertical="center"/>
    </xf>
    <xf numFmtId="10" fontId="19" fillId="0" borderId="0" xfId="37" applyNumberFormat="1" applyFont="1" applyBorder="1" applyAlignment="1" applyProtection="1">
      <alignment horizontal="center"/>
    </xf>
    <xf numFmtId="0" fontId="19" fillId="46" borderId="3" xfId="25" applyFont="1" applyFill="1" applyBorder="1" applyAlignment="1">
      <alignment horizontal="center"/>
    </xf>
    <xf numFmtId="0" fontId="194" fillId="47" borderId="58" xfId="25" applyFont="1" applyFill="1" applyBorder="1" applyAlignment="1">
      <alignment horizontal="center"/>
    </xf>
    <xf numFmtId="0" fontId="195" fillId="0" borderId="0" xfId="25" applyFont="1" applyAlignment="1">
      <alignment horizontal="right"/>
    </xf>
    <xf numFmtId="0" fontId="195" fillId="0" borderId="0" xfId="25" applyFont="1" applyAlignment="1">
      <alignment horizontal="center"/>
    </xf>
    <xf numFmtId="0" fontId="195" fillId="0" borderId="5" xfId="25" applyFont="1" applyBorder="1" applyAlignment="1">
      <alignment horizontal="center"/>
    </xf>
    <xf numFmtId="0" fontId="10" fillId="0" borderId="12" xfId="25" applyBorder="1" applyAlignment="1">
      <alignment horizontal="center"/>
    </xf>
    <xf numFmtId="0" fontId="19" fillId="0" borderId="52" xfId="25" applyFont="1" applyBorder="1" applyAlignment="1">
      <alignment horizontal="center"/>
    </xf>
    <xf numFmtId="0" fontId="19" fillId="0" borderId="141" xfId="25" applyFont="1" applyBorder="1" applyAlignment="1">
      <alignment horizontal="center"/>
    </xf>
    <xf numFmtId="0" fontId="19" fillId="0" borderId="26" xfId="25" applyFont="1" applyBorder="1" applyAlignment="1">
      <alignment horizontal="center"/>
    </xf>
    <xf numFmtId="0" fontId="19" fillId="0" borderId="29" xfId="25" applyFont="1" applyBorder="1" applyAlignment="1">
      <alignment horizontal="center"/>
    </xf>
    <xf numFmtId="0" fontId="10" fillId="0" borderId="66" xfId="25" applyBorder="1" applyAlignment="1">
      <alignment horizontal="center"/>
    </xf>
    <xf numFmtId="0" fontId="10" fillId="0" borderId="15" xfId="25" applyBorder="1" applyAlignment="1">
      <alignment horizontal="center"/>
    </xf>
    <xf numFmtId="176" fontId="10" fillId="0" borderId="71" xfId="25" applyNumberFormat="1" applyBorder="1" applyAlignment="1">
      <alignment horizontal="center"/>
    </xf>
    <xf numFmtId="0" fontId="10" fillId="0" borderId="39" xfId="25" applyBorder="1" applyAlignment="1">
      <alignment horizontal="center"/>
    </xf>
    <xf numFmtId="0" fontId="10" fillId="0" borderId="3" xfId="25" applyBorder="1" applyAlignment="1">
      <alignment horizontal="center"/>
    </xf>
    <xf numFmtId="0" fontId="10" fillId="0" borderId="58" xfId="25" applyBorder="1" applyAlignment="1">
      <alignment horizontal="center"/>
    </xf>
    <xf numFmtId="0" fontId="10" fillId="8" borderId="39" xfId="25" applyFill="1" applyBorder="1" applyAlignment="1">
      <alignment horizontal="center"/>
    </xf>
    <xf numFmtId="0" fontId="10" fillId="8" borderId="58" xfId="25" applyFill="1" applyBorder="1" applyAlignment="1">
      <alignment horizontal="center"/>
    </xf>
    <xf numFmtId="0" fontId="10" fillId="8" borderId="73" xfId="25" applyFill="1" applyBorder="1" applyAlignment="1">
      <alignment horizontal="center"/>
    </xf>
    <xf numFmtId="0" fontId="10" fillId="0" borderId="13" xfId="25" applyBorder="1" applyAlignment="1">
      <alignment horizontal="center"/>
    </xf>
    <xf numFmtId="0" fontId="10" fillId="8" borderId="57" xfId="25" applyFill="1" applyBorder="1" applyAlignment="1">
      <alignment horizontal="center"/>
    </xf>
    <xf numFmtId="0" fontId="53" fillId="0" borderId="0" xfId="25" applyFont="1"/>
    <xf numFmtId="179" fontId="53" fillId="0" borderId="0" xfId="25" applyNumberFormat="1" applyFont="1"/>
    <xf numFmtId="0" fontId="61" fillId="0" borderId="8" xfId="25" applyFont="1" applyBorder="1"/>
    <xf numFmtId="0" fontId="61" fillId="0" borderId="7" xfId="25" applyFont="1" applyBorder="1"/>
    <xf numFmtId="0" fontId="61" fillId="0" borderId="0" xfId="25" applyFont="1"/>
    <xf numFmtId="1" fontId="0" fillId="0" borderId="0" xfId="0" applyNumberFormat="1"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0" fontId="1" fillId="12" borderId="11" xfId="61" applyFill="1" applyBorder="1" applyAlignment="1">
      <alignment horizontal="center"/>
    </xf>
    <xf numFmtId="0" fontId="1" fillId="12" borderId="0" xfId="61" applyFill="1" applyAlignment="1">
      <alignment horizontal="center"/>
    </xf>
    <xf numFmtId="0" fontId="1" fillId="39" borderId="0" xfId="61" applyFill="1" applyAlignment="1">
      <alignment horizontal="center" vertical="center" wrapText="1"/>
    </xf>
    <xf numFmtId="0" fontId="53" fillId="0" borderId="8" xfId="0" applyFont="1" applyBorder="1" applyAlignment="1">
      <alignment horizontal="center" wrapText="1"/>
    </xf>
    <xf numFmtId="0" fontId="53" fillId="0" borderId="0" xfId="0" applyFont="1" applyBorder="1" applyAlignment="1">
      <alignment horizontal="center"/>
    </xf>
    <xf numFmtId="0" fontId="53" fillId="0" borderId="5" xfId="0" applyFont="1" applyBorder="1" applyAlignment="1">
      <alignment horizontal="center"/>
    </xf>
    <xf numFmtId="0" fontId="63" fillId="10" borderId="0" xfId="0" applyFont="1" applyFill="1" applyAlignment="1">
      <alignment horizontal="left" wrapText="1"/>
    </xf>
    <xf numFmtId="0" fontId="53" fillId="0" borderId="11" xfId="0" applyFont="1" applyBorder="1" applyAlignment="1">
      <alignment horizontal="center" wrapText="1"/>
    </xf>
    <xf numFmtId="0" fontId="53" fillId="0" borderId="11" xfId="0" applyFont="1" applyBorder="1" applyAlignment="1">
      <alignment horizontal="center"/>
    </xf>
    <xf numFmtId="0" fontId="112" fillId="0" borderId="0" xfId="0" applyFont="1" applyAlignment="1">
      <alignment horizontal="center" vertical="center"/>
    </xf>
    <xf numFmtId="0" fontId="11" fillId="10" borderId="0" xfId="0" applyFont="1" applyFill="1" applyAlignment="1">
      <alignment horizontal="center" vertical="top"/>
    </xf>
    <xf numFmtId="0" fontId="70" fillId="0" borderId="59" xfId="54" applyBorder="1" applyAlignment="1">
      <alignment horizontal="left" vertical="top" wrapText="1"/>
    </xf>
    <xf numFmtId="0" fontId="70" fillId="0" borderId="33" xfId="54" applyBorder="1" applyAlignment="1">
      <alignment horizontal="left" vertical="top" wrapText="1"/>
    </xf>
    <xf numFmtId="0" fontId="70" fillId="0" borderId="71" xfId="54" applyBorder="1" applyAlignment="1">
      <alignment horizontal="left" vertical="top" wrapText="1"/>
    </xf>
    <xf numFmtId="0" fontId="153" fillId="37" borderId="61" xfId="61" applyFont="1" applyFill="1" applyBorder="1" applyAlignment="1">
      <alignment horizontal="center" vertical="center" wrapText="1"/>
    </xf>
    <xf numFmtId="0" fontId="153" fillId="37" borderId="3" xfId="61" applyFont="1" applyFill="1" applyBorder="1" applyAlignment="1">
      <alignment horizontal="center" vertical="center" wrapText="1"/>
    </xf>
    <xf numFmtId="0" fontId="153" fillId="37" borderId="58" xfId="61" applyFont="1" applyFill="1" applyBorder="1" applyAlignment="1">
      <alignment horizontal="center" vertical="center" wrapText="1"/>
    </xf>
    <xf numFmtId="0" fontId="153" fillId="38" borderId="61" xfId="61" applyFont="1" applyFill="1" applyBorder="1" applyAlignment="1">
      <alignment horizontal="center" vertical="center" wrapText="1"/>
    </xf>
    <xf numFmtId="0" fontId="153" fillId="38" borderId="3" xfId="61" applyFont="1" applyFill="1" applyBorder="1" applyAlignment="1">
      <alignment horizontal="center" vertical="center" wrapText="1"/>
    </xf>
    <xf numFmtId="0" fontId="153" fillId="38" borderId="58" xfId="61" applyFont="1" applyFill="1" applyBorder="1" applyAlignment="1">
      <alignment horizontal="center" vertical="center" wrapText="1"/>
    </xf>
    <xf numFmtId="0" fontId="153" fillId="34" borderId="61" xfId="61" applyFont="1" applyFill="1" applyBorder="1" applyAlignment="1">
      <alignment horizontal="center" vertical="center" wrapText="1"/>
    </xf>
    <xf numFmtId="0" fontId="153" fillId="34" borderId="3" xfId="61" applyFont="1" applyFill="1" applyBorder="1" applyAlignment="1">
      <alignment horizontal="center" vertical="center" wrapText="1"/>
    </xf>
    <xf numFmtId="0" fontId="153" fillId="34" borderId="58" xfId="61" applyFont="1" applyFill="1" applyBorder="1" applyAlignment="1">
      <alignment horizontal="center" vertical="center" wrapText="1"/>
    </xf>
    <xf numFmtId="0" fontId="153" fillId="35" borderId="61" xfId="61" applyFont="1" applyFill="1" applyBorder="1" applyAlignment="1">
      <alignment horizontal="center" vertical="center" wrapText="1"/>
    </xf>
    <xf numFmtId="0" fontId="153" fillId="35" borderId="3" xfId="61" applyFont="1" applyFill="1" applyBorder="1" applyAlignment="1">
      <alignment horizontal="center" vertical="center" wrapText="1"/>
    </xf>
    <xf numFmtId="0" fontId="153" fillId="35" borderId="58" xfId="61" applyFont="1" applyFill="1" applyBorder="1" applyAlignment="1">
      <alignment horizontal="center" vertical="center" wrapText="1"/>
    </xf>
    <xf numFmtId="0" fontId="153" fillId="36" borderId="61" xfId="61" applyFont="1" applyFill="1" applyBorder="1" applyAlignment="1">
      <alignment horizontal="center" vertical="center" wrapText="1"/>
    </xf>
    <xf numFmtId="0" fontId="153" fillId="36" borderId="3" xfId="61" applyFont="1" applyFill="1" applyBorder="1" applyAlignment="1">
      <alignment horizontal="center" vertical="center" wrapText="1"/>
    </xf>
    <xf numFmtId="0" fontId="153" fillId="36" borderId="58" xfId="61" applyFont="1" applyFill="1" applyBorder="1" applyAlignment="1">
      <alignment horizontal="center" vertical="center" wrapText="1"/>
    </xf>
    <xf numFmtId="0" fontId="1" fillId="6" borderId="67" xfId="61" applyFill="1" applyBorder="1" applyAlignment="1" applyProtection="1">
      <alignment horizontal="left" vertical="top" wrapText="1"/>
    </xf>
    <xf numFmtId="0" fontId="1" fillId="6" borderId="68" xfId="61" applyFill="1" applyBorder="1" applyAlignment="1" applyProtection="1">
      <alignment horizontal="left" vertical="top" wrapText="1"/>
    </xf>
    <xf numFmtId="0" fontId="1" fillId="30" borderId="0" xfId="61" applyFill="1" applyAlignment="1" applyProtection="1">
      <alignment horizontal="center" vertical="center" wrapText="1"/>
    </xf>
    <xf numFmtId="0" fontId="146" fillId="6" borderId="80" xfId="61" applyFont="1" applyFill="1" applyBorder="1" applyAlignment="1" applyProtection="1">
      <alignment horizontal="center" vertical="center" wrapText="1"/>
    </xf>
    <xf numFmtId="0" fontId="146" fillId="6" borderId="89" xfId="61" applyFont="1" applyFill="1" applyBorder="1" applyAlignment="1" applyProtection="1">
      <alignment horizontal="center" vertical="center" wrapText="1"/>
    </xf>
    <xf numFmtId="0" fontId="141" fillId="18" borderId="10" xfId="61" applyFont="1" applyFill="1" applyBorder="1" applyAlignment="1" applyProtection="1">
      <alignment horizontal="center" vertical="center" wrapText="1"/>
    </xf>
    <xf numFmtId="0" fontId="141" fillId="18" borderId="12" xfId="61" applyFont="1" applyFill="1" applyBorder="1" applyAlignment="1" applyProtection="1">
      <alignment horizontal="center" vertical="center" wrapText="1"/>
    </xf>
    <xf numFmtId="0" fontId="140" fillId="6" borderId="7" xfId="63" applyFont="1" applyFill="1" applyBorder="1" applyAlignment="1" applyProtection="1">
      <alignment horizontal="center" vertical="center" wrapText="1"/>
    </xf>
    <xf numFmtId="0" fontId="144" fillId="6" borderId="80" xfId="61" applyFont="1" applyFill="1" applyBorder="1" applyAlignment="1" applyProtection="1">
      <alignment horizontal="center" vertical="center" wrapText="1"/>
    </xf>
    <xf numFmtId="0" fontId="144" fillId="6" borderId="89" xfId="61" applyFont="1" applyFill="1" applyBorder="1" applyAlignment="1" applyProtection="1">
      <alignment horizontal="center" vertical="center" wrapText="1"/>
    </xf>
    <xf numFmtId="0" fontId="144" fillId="6" borderId="88" xfId="61" applyFont="1" applyFill="1" applyBorder="1" applyAlignment="1" applyProtection="1">
      <alignment horizontal="center" vertical="center" wrapText="1"/>
    </xf>
    <xf numFmtId="0" fontId="144" fillId="6" borderId="87" xfId="61" applyFont="1" applyFill="1" applyBorder="1" applyAlignment="1" applyProtection="1">
      <alignment horizontal="center" vertical="center" wrapText="1"/>
    </xf>
    <xf numFmtId="0" fontId="142" fillId="31" borderId="88" xfId="61" applyFont="1" applyFill="1" applyBorder="1" applyAlignment="1" applyProtection="1">
      <alignment horizontal="center" vertical="center"/>
    </xf>
    <xf numFmtId="0" fontId="142" fillId="31" borderId="87" xfId="61" applyFont="1" applyFill="1" applyBorder="1" applyAlignment="1" applyProtection="1">
      <alignment horizontal="center" vertical="center"/>
    </xf>
    <xf numFmtId="0" fontId="142" fillId="32" borderId="94" xfId="61" applyFont="1" applyFill="1" applyBorder="1" applyAlignment="1" applyProtection="1">
      <alignment horizontal="center" vertical="center" wrapText="1"/>
    </xf>
    <xf numFmtId="0" fontId="142" fillId="32" borderId="93" xfId="61" applyFont="1" applyFill="1" applyBorder="1" applyAlignment="1" applyProtection="1">
      <alignment horizontal="center" vertical="center" wrapText="1"/>
    </xf>
    <xf numFmtId="0" fontId="151" fillId="33" borderId="97" xfId="61" applyFont="1" applyFill="1" applyBorder="1" applyAlignment="1" applyProtection="1">
      <alignment horizontal="center" vertical="center" wrapText="1"/>
    </xf>
    <xf numFmtId="0" fontId="151" fillId="33" borderId="96" xfId="61" applyFont="1" applyFill="1" applyBorder="1" applyAlignment="1" applyProtection="1">
      <alignment horizontal="center" vertical="center" wrapText="1"/>
    </xf>
    <xf numFmtId="0" fontId="151" fillId="33" borderId="95" xfId="61" applyFont="1" applyFill="1" applyBorder="1" applyAlignment="1" applyProtection="1">
      <alignment horizontal="center" vertical="center" wrapText="1"/>
    </xf>
    <xf numFmtId="0" fontId="144" fillId="16" borderId="92" xfId="61" applyFont="1" applyFill="1" applyBorder="1" applyAlignment="1" applyProtection="1">
      <alignment horizontal="center" vertical="center" wrapText="1"/>
    </xf>
    <xf numFmtId="0" fontId="144" fillId="16" borderId="91" xfId="61" applyFont="1" applyFill="1" applyBorder="1" applyAlignment="1" applyProtection="1">
      <alignment horizontal="center" vertical="center" wrapText="1"/>
    </xf>
    <xf numFmtId="0" fontId="144" fillId="0" borderId="80" xfId="61" applyFont="1" applyBorder="1" applyAlignment="1" applyProtection="1">
      <alignment horizontal="center" vertical="center" wrapText="1"/>
    </xf>
    <xf numFmtId="0" fontId="144" fillId="0" borderId="89" xfId="61" applyFont="1" applyBorder="1" applyAlignment="1" applyProtection="1">
      <alignment horizontal="center" vertical="center" wrapText="1"/>
    </xf>
    <xf numFmtId="0" fontId="79" fillId="6" borderId="40" xfId="61" applyFont="1" applyFill="1" applyBorder="1" applyAlignment="1" applyProtection="1">
      <alignment horizontal="left" vertical="center" wrapText="1"/>
    </xf>
    <xf numFmtId="0" fontId="79" fillId="6" borderId="41" xfId="61" applyFont="1" applyFill="1" applyBorder="1" applyAlignment="1" applyProtection="1">
      <alignment horizontal="left" vertical="center" wrapText="1"/>
    </xf>
    <xf numFmtId="0" fontId="142" fillId="32" borderId="80" xfId="61" applyFont="1" applyFill="1" applyBorder="1" applyAlignment="1" applyProtection="1">
      <alignment horizontal="center" vertical="center" wrapText="1"/>
    </xf>
    <xf numFmtId="0" fontId="142" fillId="32" borderId="0" xfId="61" applyFont="1" applyFill="1" applyAlignment="1" applyProtection="1">
      <alignment horizontal="center" vertical="center" wrapText="1"/>
    </xf>
    <xf numFmtId="0" fontId="1" fillId="6" borderId="64" xfId="61" applyFill="1" applyBorder="1" applyAlignment="1" applyProtection="1">
      <alignment horizontal="left" vertical="top" wrapText="1"/>
    </xf>
    <xf numFmtId="0" fontId="160" fillId="32" borderId="97" xfId="61" applyFont="1" applyFill="1" applyBorder="1" applyAlignment="1">
      <alignment horizontal="center" vertical="center"/>
    </xf>
    <xf numFmtId="0" fontId="160" fillId="32" borderId="96" xfId="61" applyFont="1" applyFill="1" applyBorder="1" applyAlignment="1">
      <alignment horizontal="center" vertical="center"/>
    </xf>
    <xf numFmtId="0" fontId="160" fillId="32" borderId="111" xfId="61" applyFont="1" applyFill="1" applyBorder="1" applyAlignment="1">
      <alignment horizontal="center" vertical="center"/>
    </xf>
    <xf numFmtId="0" fontId="160" fillId="32" borderId="95" xfId="61" applyFont="1" applyFill="1" applyBorder="1" applyAlignment="1">
      <alignment horizontal="center" vertical="center"/>
    </xf>
    <xf numFmtId="0" fontId="153" fillId="35" borderId="80" xfId="61" applyFont="1" applyFill="1" applyBorder="1" applyAlignment="1">
      <alignment horizontal="center" vertical="center" wrapText="1"/>
    </xf>
    <xf numFmtId="0" fontId="153" fillId="35" borderId="95" xfId="61" applyFont="1" applyFill="1" applyBorder="1" applyAlignment="1">
      <alignment horizontal="center" vertical="center" wrapText="1"/>
    </xf>
    <xf numFmtId="0" fontId="153" fillId="34" borderId="80" xfId="61" applyFont="1" applyFill="1" applyBorder="1" applyAlignment="1">
      <alignment horizontal="center" vertical="center" wrapText="1"/>
    </xf>
    <xf numFmtId="0" fontId="153" fillId="34" borderId="95" xfId="61" applyFont="1" applyFill="1" applyBorder="1" applyAlignment="1">
      <alignment horizontal="center" vertical="center" wrapText="1"/>
    </xf>
    <xf numFmtId="0" fontId="111" fillId="0" borderId="97" xfId="61" applyFont="1" applyBorder="1" applyAlignment="1">
      <alignment horizontal="center" vertical="center" wrapText="1"/>
    </xf>
    <xf numFmtId="0" fontId="111" fillId="0" borderId="95" xfId="61" applyFont="1" applyBorder="1" applyAlignment="1">
      <alignment horizontal="center" vertical="center" wrapText="1"/>
    </xf>
    <xf numFmtId="0" fontId="153" fillId="37" borderId="92" xfId="61" applyFont="1" applyFill="1" applyBorder="1" applyAlignment="1">
      <alignment horizontal="center" vertical="center" wrapText="1"/>
    </xf>
    <xf numFmtId="0" fontId="153" fillId="37" borderId="95" xfId="61" applyFont="1" applyFill="1" applyBorder="1" applyAlignment="1">
      <alignment horizontal="center" vertical="center" wrapText="1"/>
    </xf>
    <xf numFmtId="0" fontId="153" fillId="36" borderId="80" xfId="61" applyFont="1" applyFill="1" applyBorder="1" applyAlignment="1">
      <alignment horizontal="center" vertical="center" wrapText="1"/>
    </xf>
    <xf numFmtId="0" fontId="153" fillId="36" borderId="95" xfId="61" applyFont="1" applyFill="1" applyBorder="1" applyAlignment="1">
      <alignment horizontal="center" vertical="center" wrapText="1"/>
    </xf>
    <xf numFmtId="0" fontId="153" fillId="38" borderId="88" xfId="61" applyFont="1" applyFill="1" applyBorder="1" applyAlignment="1">
      <alignment horizontal="center" vertical="center" wrapText="1"/>
    </xf>
    <xf numFmtId="0" fontId="153" fillId="38" borderId="87" xfId="61" applyFont="1" applyFill="1" applyBorder="1" applyAlignment="1">
      <alignment horizontal="center" vertical="center" wrapText="1"/>
    </xf>
    <xf numFmtId="0" fontId="18" fillId="0" borderId="8" xfId="55" applyFont="1" applyBorder="1" applyAlignment="1">
      <alignment horizontal="center" vertical="top" wrapText="1"/>
    </xf>
    <xf numFmtId="0" fontId="18" fillId="0" borderId="0" xfId="55" applyFont="1" applyAlignment="1">
      <alignment horizontal="center" vertical="top" wrapText="1"/>
    </xf>
    <xf numFmtId="0" fontId="18" fillId="0" borderId="5" xfId="55" applyFont="1" applyBorder="1" applyAlignment="1">
      <alignment horizontal="center" vertical="top" wrapText="1"/>
    </xf>
    <xf numFmtId="0" fontId="60" fillId="0" borderId="36" xfId="55" applyFont="1" applyBorder="1" applyAlignment="1" applyProtection="1">
      <alignment horizontal="left" wrapText="1"/>
      <protection locked="0"/>
    </xf>
    <xf numFmtId="0" fontId="60" fillId="0" borderId="77" xfId="55" applyFont="1" applyBorder="1" applyAlignment="1" applyProtection="1">
      <alignment horizontal="left" wrapText="1"/>
      <protection locked="0"/>
    </xf>
    <xf numFmtId="0" fontId="18" fillId="17" borderId="10" xfId="55" applyFont="1" applyFill="1" applyBorder="1" applyAlignment="1">
      <alignment horizontal="left" vertical="center" wrapText="1"/>
    </xf>
    <xf numFmtId="0" fontId="58" fillId="0" borderId="11" xfId="55" applyBorder="1" applyAlignment="1">
      <alignment horizontal="left" vertical="center" wrapText="1"/>
    </xf>
    <xf numFmtId="0" fontId="58" fillId="0" borderId="12" xfId="55" applyBorder="1" applyAlignment="1">
      <alignment horizontal="left" vertical="center" wrapText="1"/>
    </xf>
    <xf numFmtId="0" fontId="18" fillId="17" borderId="40" xfId="55" applyFont="1" applyFill="1" applyBorder="1" applyAlignment="1">
      <alignment horizontal="left" vertical="center" wrapText="1"/>
    </xf>
    <xf numFmtId="0" fontId="58" fillId="0" borderId="1" xfId="55" applyBorder="1" applyAlignment="1">
      <alignment horizontal="left" vertical="center" wrapText="1"/>
    </xf>
    <xf numFmtId="0" fontId="58" fillId="0" borderId="41" xfId="55" applyBorder="1" applyAlignment="1">
      <alignment horizontal="left" vertical="center" wrapText="1"/>
    </xf>
    <xf numFmtId="0" fontId="18" fillId="17" borderId="6" xfId="55" applyFont="1" applyFill="1" applyBorder="1" applyAlignment="1">
      <alignment horizontal="center" vertical="top" wrapText="1"/>
    </xf>
    <xf numFmtId="0" fontId="18" fillId="17" borderId="7" xfId="55" applyFont="1" applyFill="1" applyBorder="1" applyAlignment="1">
      <alignment horizontal="center" vertical="top" wrapText="1"/>
    </xf>
    <xf numFmtId="0" fontId="18" fillId="17" borderId="4" xfId="55" applyFont="1" applyFill="1" applyBorder="1" applyAlignment="1">
      <alignment horizontal="center" vertical="top" wrapText="1"/>
    </xf>
    <xf numFmtId="0" fontId="74" fillId="0" borderId="40" xfId="55" applyFont="1" applyBorder="1" applyAlignment="1">
      <alignment horizontal="center" vertical="center"/>
    </xf>
    <xf numFmtId="0" fontId="74" fillId="0" borderId="1" xfId="55" applyFont="1" applyBorder="1" applyAlignment="1">
      <alignment horizontal="center" vertical="center"/>
    </xf>
    <xf numFmtId="0" fontId="74" fillId="0" borderId="41" xfId="55" applyFont="1" applyBorder="1" applyAlignment="1">
      <alignment horizontal="center" vertical="center"/>
    </xf>
    <xf numFmtId="0" fontId="10" fillId="6" borderId="10" xfId="55" applyFont="1" applyFill="1" applyBorder="1" applyAlignment="1">
      <alignment vertical="center"/>
    </xf>
    <xf numFmtId="0" fontId="58" fillId="6" borderId="11" xfId="55" applyFill="1" applyBorder="1" applyAlignment="1">
      <alignment vertical="center"/>
    </xf>
    <xf numFmtId="0" fontId="58" fillId="6" borderId="12" xfId="55" applyFill="1" applyBorder="1" applyAlignment="1">
      <alignment vertical="center"/>
    </xf>
    <xf numFmtId="0" fontId="10" fillId="6" borderId="8" xfId="55" applyFont="1" applyFill="1" applyBorder="1" applyAlignment="1">
      <alignment vertical="center"/>
    </xf>
    <xf numFmtId="0" fontId="58" fillId="6" borderId="0" xfId="55" applyFill="1" applyAlignment="1">
      <alignment vertical="center"/>
    </xf>
    <xf numFmtId="0" fontId="58" fillId="6" borderId="5" xfId="55" applyFill="1" applyBorder="1" applyAlignment="1">
      <alignment vertical="center"/>
    </xf>
    <xf numFmtId="0" fontId="18" fillId="0" borderId="1" xfId="55" applyFont="1" applyBorder="1" applyAlignment="1">
      <alignment horizontal="left" vertical="center"/>
    </xf>
    <xf numFmtId="0" fontId="63" fillId="17" borderId="8" xfId="55" applyFont="1" applyFill="1" applyBorder="1" applyAlignment="1">
      <alignment horizontal="left" vertical="center" wrapText="1"/>
    </xf>
    <xf numFmtId="0" fontId="63" fillId="17" borderId="0" xfId="55" applyFont="1" applyFill="1" applyAlignment="1">
      <alignment horizontal="left" vertical="center" wrapText="1"/>
    </xf>
    <xf numFmtId="0" fontId="63" fillId="17" borderId="5" xfId="55" applyFont="1" applyFill="1" applyBorder="1" applyAlignment="1">
      <alignment horizontal="left" vertical="center" wrapText="1"/>
    </xf>
    <xf numFmtId="0" fontId="63" fillId="0" borderId="47" xfId="55" applyFont="1" applyBorder="1" applyAlignment="1">
      <alignment horizontal="center" vertical="center"/>
    </xf>
    <xf numFmtId="0" fontId="58" fillId="0" borderId="2" xfId="55" applyBorder="1" applyAlignment="1">
      <alignment vertical="center"/>
    </xf>
    <xf numFmtId="0" fontId="58" fillId="0" borderId="50" xfId="55" applyBorder="1" applyAlignment="1">
      <alignment vertical="center"/>
    </xf>
    <xf numFmtId="0" fontId="18" fillId="0" borderId="42" xfId="55" applyFont="1" applyBorder="1" applyAlignment="1">
      <alignment horizontal="center" vertical="center" wrapText="1"/>
    </xf>
    <xf numFmtId="0" fontId="58" fillId="0" borderId="45" xfId="55" applyBorder="1" applyAlignment="1">
      <alignment horizontal="center" vertical="center" wrapText="1"/>
    </xf>
    <xf numFmtId="0" fontId="58" fillId="0" borderId="46" xfId="55" applyBorder="1" applyAlignment="1">
      <alignment horizontal="center" vertical="center" wrapText="1"/>
    </xf>
    <xf numFmtId="0" fontId="18" fillId="0" borderId="10" xfId="55" applyFont="1" applyBorder="1" applyAlignment="1">
      <alignment horizontal="left" vertical="top" wrapText="1"/>
    </xf>
    <xf numFmtId="0" fontId="18" fillId="0" borderId="11" xfId="55" applyFont="1" applyBorder="1" applyAlignment="1">
      <alignment horizontal="left" vertical="top" wrapText="1"/>
    </xf>
    <xf numFmtId="0" fontId="18" fillId="0" borderId="11" xfId="55" applyFont="1" applyBorder="1" applyAlignment="1">
      <alignment horizontal="center" vertical="top" wrapText="1"/>
    </xf>
    <xf numFmtId="0" fontId="18" fillId="0" borderId="63" xfId="55" applyFont="1" applyBorder="1" applyAlignment="1">
      <alignment horizontal="left" vertical="top" wrapText="1"/>
    </xf>
    <xf numFmtId="0" fontId="18" fillId="0" borderId="70" xfId="55" applyFont="1" applyBorder="1" applyAlignment="1">
      <alignment horizontal="left" vertical="top" wrapText="1"/>
    </xf>
    <xf numFmtId="0" fontId="18" fillId="0" borderId="70" xfId="55" applyFont="1" applyBorder="1" applyAlignment="1">
      <alignment horizontal="center" vertical="top"/>
    </xf>
    <xf numFmtId="0" fontId="18" fillId="17" borderId="6" xfId="55" applyFont="1" applyFill="1" applyBorder="1" applyAlignment="1">
      <alignment horizontal="center" vertical="center"/>
    </xf>
    <xf numFmtId="0" fontId="18" fillId="17" borderId="7" xfId="55" applyFont="1" applyFill="1" applyBorder="1" applyAlignment="1">
      <alignment horizontal="center" vertical="center"/>
    </xf>
    <xf numFmtId="0" fontId="18" fillId="17" borderId="4" xfId="55" applyFont="1" applyFill="1" applyBorder="1" applyAlignment="1">
      <alignment horizontal="center" vertical="center"/>
    </xf>
    <xf numFmtId="0" fontId="69" fillId="0" borderId="1" xfId="55" applyFont="1" applyBorder="1" applyAlignment="1" applyProtection="1">
      <alignment horizontal="left" vertical="center"/>
      <protection locked="0"/>
    </xf>
    <xf numFmtId="0" fontId="18" fillId="0" borderId="49" xfId="55" applyFont="1" applyBorder="1" applyAlignment="1" applyProtection="1">
      <alignment vertical="center"/>
      <protection locked="0"/>
    </xf>
    <xf numFmtId="0" fontId="18" fillId="0" borderId="11" xfId="55" applyFont="1" applyBorder="1" applyAlignment="1" applyProtection="1">
      <alignment vertical="center"/>
      <protection locked="0"/>
    </xf>
    <xf numFmtId="0" fontId="18" fillId="0" borderId="12" xfId="55" applyFont="1" applyBorder="1" applyAlignment="1" applyProtection="1">
      <alignment vertical="center"/>
      <protection locked="0"/>
    </xf>
    <xf numFmtId="0" fontId="74" fillId="0" borderId="6" xfId="55" applyFont="1" applyBorder="1" applyAlignment="1">
      <alignment horizontal="center" vertical="center" textRotation="90"/>
    </xf>
    <xf numFmtId="0" fontId="74" fillId="0" borderId="8" xfId="55" applyFont="1" applyBorder="1" applyAlignment="1">
      <alignment horizontal="center" vertical="center" textRotation="90"/>
    </xf>
    <xf numFmtId="0" fontId="63" fillId="0" borderId="36" xfId="55" applyFont="1" applyBorder="1" applyAlignment="1">
      <alignment horizontal="center" vertical="center"/>
    </xf>
    <xf numFmtId="0" fontId="58" fillId="0" borderId="77" xfId="55" applyBorder="1" applyAlignment="1">
      <alignment vertical="center"/>
    </xf>
    <xf numFmtId="0" fontId="58" fillId="0" borderId="38" xfId="55" applyBorder="1" applyAlignment="1">
      <alignment vertical="center"/>
    </xf>
    <xf numFmtId="0" fontId="63" fillId="0" borderId="63" xfId="55" applyFont="1" applyBorder="1" applyAlignment="1">
      <alignment horizontal="center" vertical="center"/>
    </xf>
    <xf numFmtId="0" fontId="58" fillId="0" borderId="70" xfId="55" applyBorder="1" applyAlignment="1">
      <alignment vertical="center"/>
    </xf>
    <xf numFmtId="0" fontId="58" fillId="0" borderId="35" xfId="55" applyBorder="1" applyAlignment="1">
      <alignment vertical="center"/>
    </xf>
    <xf numFmtId="0" fontId="73" fillId="0" borderId="40" xfId="55" applyFont="1" applyBorder="1" applyAlignment="1">
      <alignment horizontal="center" vertical="center"/>
    </xf>
    <xf numFmtId="0" fontId="58" fillId="0" borderId="1" xfId="55" applyBorder="1" applyAlignment="1">
      <alignment horizontal="center"/>
    </xf>
    <xf numFmtId="0" fontId="58" fillId="0" borderId="7" xfId="55" applyBorder="1" applyAlignment="1">
      <alignment horizontal="center"/>
    </xf>
    <xf numFmtId="0" fontId="58" fillId="0" borderId="4" xfId="55" applyBorder="1" applyAlignment="1">
      <alignment horizontal="center"/>
    </xf>
    <xf numFmtId="0" fontId="18" fillId="0" borderId="42" xfId="55" applyFont="1" applyBorder="1" applyAlignment="1">
      <alignment horizontal="left" vertical="center"/>
    </xf>
    <xf numFmtId="0" fontId="18" fillId="0" borderId="45" xfId="55" applyFont="1" applyBorder="1" applyAlignment="1">
      <alignment horizontal="left" vertical="center"/>
    </xf>
    <xf numFmtId="0" fontId="18" fillId="0" borderId="47" xfId="55" applyFont="1" applyBorder="1" applyAlignment="1">
      <alignment horizontal="left" vertical="center"/>
    </xf>
    <xf numFmtId="0" fontId="18" fillId="0" borderId="2" xfId="55" applyFont="1" applyBorder="1" applyAlignment="1">
      <alignment horizontal="left" vertical="center"/>
    </xf>
    <xf numFmtId="0" fontId="74" fillId="0" borderId="47" xfId="55" applyFont="1" applyBorder="1" applyAlignment="1">
      <alignment horizontal="left" vertical="center"/>
    </xf>
    <xf numFmtId="0" fontId="74" fillId="0" borderId="2" xfId="55" applyFont="1" applyBorder="1" applyAlignment="1">
      <alignment horizontal="left" vertical="center"/>
    </xf>
    <xf numFmtId="0" fontId="63" fillId="0" borderId="42" xfId="55" applyFont="1" applyBorder="1" applyAlignment="1" applyProtection="1">
      <alignment horizontal="left" vertical="center"/>
      <protection locked="0"/>
    </xf>
    <xf numFmtId="0" fontId="63" fillId="0" borderId="45" xfId="55" applyFont="1" applyBorder="1" applyAlignment="1" applyProtection="1">
      <alignment horizontal="left" vertical="center"/>
      <protection locked="0"/>
    </xf>
    <xf numFmtId="0" fontId="63" fillId="0" borderId="46" xfId="55" applyFont="1" applyBorder="1" applyAlignment="1" applyProtection="1">
      <alignment horizontal="left" vertical="center"/>
      <protection locked="0"/>
    </xf>
    <xf numFmtId="0" fontId="63" fillId="0" borderId="47" xfId="55" applyFont="1" applyBorder="1" applyAlignment="1" applyProtection="1">
      <alignment horizontal="left" vertical="center"/>
      <protection locked="0"/>
    </xf>
    <xf numFmtId="0" fontId="63" fillId="0" borderId="2" xfId="55" applyFont="1" applyBorder="1" applyAlignment="1" applyProtection="1">
      <alignment horizontal="left" vertical="center"/>
      <protection locked="0"/>
    </xf>
    <xf numFmtId="0" fontId="63" fillId="0" borderId="50" xfId="55" applyFont="1" applyBorder="1" applyAlignment="1" applyProtection="1">
      <alignment horizontal="left" vertical="center"/>
      <protection locked="0"/>
    </xf>
    <xf numFmtId="0" fontId="58" fillId="0" borderId="42" xfId="55" applyBorder="1" applyAlignment="1">
      <alignment horizontal="left" vertical="center"/>
    </xf>
    <xf numFmtId="0" fontId="58" fillId="0" borderId="45" xfId="55" applyBorder="1" applyAlignment="1">
      <alignment horizontal="left" vertical="center"/>
    </xf>
    <xf numFmtId="0" fontId="58" fillId="0" borderId="46" xfId="55" applyBorder="1" applyAlignment="1">
      <alignment horizontal="left" vertical="center"/>
    </xf>
    <xf numFmtId="0" fontId="58" fillId="0" borderId="47" xfId="55" applyBorder="1" applyAlignment="1">
      <alignment horizontal="left" vertical="center"/>
    </xf>
    <xf numFmtId="0" fontId="58" fillId="0" borderId="2" xfId="55" applyBorder="1" applyAlignment="1">
      <alignment horizontal="left" vertical="center"/>
    </xf>
    <xf numFmtId="0" fontId="58" fillId="0" borderId="50" xfId="55" applyBorder="1" applyAlignment="1">
      <alignment horizontal="left" vertical="center"/>
    </xf>
    <xf numFmtId="0" fontId="18" fillId="0" borderId="7" xfId="55" applyFont="1" applyBorder="1" applyAlignment="1">
      <alignment horizontal="left" vertical="center" wrapText="1"/>
    </xf>
    <xf numFmtId="0" fontId="63" fillId="0" borderId="7" xfId="55" applyFont="1" applyBorder="1" applyAlignment="1">
      <alignment horizontal="left" vertical="center" wrapText="1"/>
    </xf>
    <xf numFmtId="0" fontId="63" fillId="0" borderId="4" xfId="55" applyFont="1" applyBorder="1" applyAlignment="1">
      <alignment horizontal="left" vertical="center" wrapText="1"/>
    </xf>
    <xf numFmtId="0" fontId="74" fillId="0" borderId="45" xfId="55" applyFont="1" applyBorder="1" applyAlignment="1">
      <alignment horizontal="left" vertical="center"/>
    </xf>
    <xf numFmtId="0" fontId="74" fillId="0" borderId="46" xfId="55" applyFont="1" applyBorder="1" applyAlignment="1">
      <alignment horizontal="left" vertical="center"/>
    </xf>
    <xf numFmtId="0" fontId="18" fillId="0" borderId="70" xfId="55" applyFont="1" applyBorder="1" applyAlignment="1">
      <alignment horizontal="left" vertical="center"/>
    </xf>
    <xf numFmtId="0" fontId="18" fillId="0" borderId="11" xfId="55" applyFont="1" applyBorder="1" applyAlignment="1">
      <alignment horizontal="left" vertical="center" wrapText="1"/>
    </xf>
    <xf numFmtId="0" fontId="63" fillId="0" borderId="11" xfId="55" applyFont="1" applyBorder="1" applyAlignment="1">
      <alignment horizontal="left" vertical="center" wrapText="1"/>
    </xf>
    <xf numFmtId="0" fontId="63" fillId="0" borderId="12" xfId="55" applyFont="1" applyBorder="1" applyAlignment="1">
      <alignment horizontal="left" vertical="center" wrapText="1"/>
    </xf>
    <xf numFmtId="0" fontId="74" fillId="0" borderId="36" xfId="55" applyFont="1" applyBorder="1" applyAlignment="1">
      <alignment horizontal="left" vertical="center"/>
    </xf>
    <xf numFmtId="0" fontId="74" fillId="0" borderId="77" xfId="55" applyFont="1" applyBorder="1" applyAlignment="1">
      <alignment horizontal="left" vertical="center"/>
    </xf>
    <xf numFmtId="0" fontId="18" fillId="0" borderId="70" xfId="55" applyFont="1" applyBorder="1" applyAlignment="1">
      <alignment horizontal="center" vertical="center"/>
    </xf>
    <xf numFmtId="0" fontId="18" fillId="0" borderId="35" xfId="55" applyFont="1" applyBorder="1" applyAlignment="1">
      <alignment horizontal="center" vertical="center"/>
    </xf>
    <xf numFmtId="0" fontId="74" fillId="0" borderId="10" xfId="55" applyFont="1" applyBorder="1" applyAlignment="1">
      <alignment horizontal="left" vertical="center"/>
    </xf>
    <xf numFmtId="0" fontId="74" fillId="0" borderId="11" xfId="55" applyFont="1" applyBorder="1" applyAlignment="1">
      <alignment horizontal="left" vertical="center"/>
    </xf>
    <xf numFmtId="0" fontId="18" fillId="17" borderId="1" xfId="55" applyFont="1" applyFill="1" applyBorder="1" applyAlignment="1">
      <alignment horizontal="left" vertical="center" wrapText="1"/>
    </xf>
    <xf numFmtId="0" fontId="18" fillId="17" borderId="41" xfId="55" applyFont="1" applyFill="1" applyBorder="1" applyAlignment="1">
      <alignment horizontal="left" vertical="center" wrapText="1"/>
    </xf>
    <xf numFmtId="0" fontId="63" fillId="0" borderId="6" xfId="55" applyFont="1" applyBorder="1" applyAlignment="1">
      <alignment horizontal="left" vertical="center" wrapText="1"/>
    </xf>
    <xf numFmtId="0" fontId="18" fillId="17" borderId="40" xfId="55" applyFont="1" applyFill="1" applyBorder="1" applyAlignment="1">
      <alignment horizontal="center" vertical="center"/>
    </xf>
    <xf numFmtId="0" fontId="18" fillId="17" borderId="1" xfId="55" applyFont="1" applyFill="1" applyBorder="1" applyAlignment="1">
      <alignment horizontal="center" vertical="center"/>
    </xf>
    <xf numFmtId="0" fontId="18" fillId="17" borderId="11" xfId="55" applyFont="1" applyFill="1" applyBorder="1" applyAlignment="1">
      <alignment horizontal="center" vertical="center"/>
    </xf>
    <xf numFmtId="0" fontId="18" fillId="17" borderId="12" xfId="55" applyFont="1" applyFill="1" applyBorder="1" applyAlignment="1">
      <alignment horizontal="center" vertical="center"/>
    </xf>
    <xf numFmtId="0" fontId="63" fillId="0" borderId="63" xfId="55" applyFont="1" applyBorder="1" applyAlignment="1" applyProtection="1">
      <alignment horizontal="left" vertical="center"/>
      <protection locked="0"/>
    </xf>
    <xf numFmtId="0" fontId="63" fillId="0" borderId="70" xfId="55" applyFont="1" applyBorder="1" applyAlignment="1" applyProtection="1">
      <alignment horizontal="left" vertical="center"/>
      <protection locked="0"/>
    </xf>
    <xf numFmtId="0" fontId="63" fillId="0" borderId="35" xfId="55" applyFont="1" applyBorder="1" applyAlignment="1" applyProtection="1">
      <alignment horizontal="left" vertical="center"/>
      <protection locked="0"/>
    </xf>
    <xf numFmtId="0" fontId="75" fillId="0" borderId="63" xfId="55" applyFont="1" applyBorder="1" applyAlignment="1">
      <alignment horizontal="left" vertical="center"/>
    </xf>
    <xf numFmtId="0" fontId="75" fillId="0" borderId="70" xfId="55" applyFont="1" applyBorder="1" applyAlignment="1">
      <alignment horizontal="left" vertical="center"/>
    </xf>
    <xf numFmtId="0" fontId="75" fillId="0" borderId="35" xfId="55" applyFont="1" applyBorder="1" applyAlignment="1">
      <alignment horizontal="left" vertical="center"/>
    </xf>
    <xf numFmtId="0" fontId="59" fillId="0" borderId="40" xfId="55" applyFont="1" applyBorder="1" applyAlignment="1">
      <alignment horizontal="center" vertical="center"/>
    </xf>
    <xf numFmtId="0" fontId="58" fillId="0" borderId="1" xfId="55" applyBorder="1" applyAlignment="1">
      <alignment horizontal="center" vertical="center"/>
    </xf>
    <xf numFmtId="0" fontId="58" fillId="0" borderId="41" xfId="55" applyBorder="1" applyAlignment="1">
      <alignment horizontal="center" vertical="center"/>
    </xf>
    <xf numFmtId="0" fontId="10" fillId="6" borderId="6" xfId="55" applyFont="1" applyFill="1" applyBorder="1" applyAlignment="1">
      <alignment vertical="center"/>
    </xf>
    <xf numFmtId="0" fontId="58" fillId="6" borderId="7" xfId="55" applyFill="1" applyBorder="1" applyAlignment="1">
      <alignment vertical="center"/>
    </xf>
    <xf numFmtId="0" fontId="58" fillId="6" borderId="4" xfId="55" applyFill="1" applyBorder="1" applyAlignment="1">
      <alignment vertical="center"/>
    </xf>
    <xf numFmtId="0" fontId="18" fillId="0" borderId="10" xfId="55" applyFont="1" applyBorder="1" applyAlignment="1">
      <alignment horizontal="left" vertical="center" wrapText="1"/>
    </xf>
    <xf numFmtId="14" fontId="69" fillId="0" borderId="119" xfId="0" applyNumberFormat="1" applyFont="1" applyBorder="1" applyAlignment="1" applyProtection="1">
      <alignment horizontal="left" vertical="top" wrapText="1"/>
      <protection locked="0"/>
    </xf>
    <xf numFmtId="14" fontId="65" fillId="0" borderId="3" xfId="0" applyNumberFormat="1" applyFont="1" applyBorder="1" applyAlignment="1" applyProtection="1">
      <alignment horizontal="left" vertical="top" wrapText="1"/>
      <protection locked="0"/>
    </xf>
    <xf numFmtId="14" fontId="65" fillId="0" borderId="120" xfId="0" applyNumberFormat="1" applyFont="1" applyBorder="1" applyAlignment="1" applyProtection="1">
      <alignment horizontal="left" vertical="top" wrapText="1"/>
      <protection locked="0"/>
    </xf>
    <xf numFmtId="0" fontId="163" fillId="42" borderId="116" xfId="0" applyFont="1" applyFill="1" applyBorder="1" applyAlignment="1">
      <alignment horizontal="center"/>
    </xf>
    <xf numFmtId="0" fontId="163" fillId="42" borderId="117" xfId="0" applyFont="1" applyFill="1" applyBorder="1" applyAlignment="1">
      <alignment horizontal="center"/>
    </xf>
    <xf numFmtId="14" fontId="65" fillId="0" borderId="119" xfId="0" applyNumberFormat="1" applyFont="1" applyBorder="1" applyAlignment="1" applyProtection="1">
      <alignment horizontal="left" vertical="top" wrapText="1"/>
      <protection locked="0"/>
    </xf>
    <xf numFmtId="14" fontId="69" fillId="0" borderId="3" xfId="0" applyNumberFormat="1" applyFont="1" applyBorder="1" applyAlignment="1" applyProtection="1">
      <alignment horizontal="left" vertical="top" wrapText="1"/>
      <protection locked="0"/>
    </xf>
    <xf numFmtId="14" fontId="69" fillId="0" borderId="120" xfId="0" applyNumberFormat="1" applyFont="1" applyBorder="1" applyAlignment="1" applyProtection="1">
      <alignment horizontal="left" vertical="top" wrapText="1"/>
      <protection locked="0"/>
    </xf>
    <xf numFmtId="14" fontId="69" fillId="0" borderId="121" xfId="0" applyNumberFormat="1" applyFont="1" applyBorder="1" applyAlignment="1" applyProtection="1">
      <alignment horizontal="center" vertical="top" wrapText="1"/>
      <protection locked="0"/>
    </xf>
    <xf numFmtId="14" fontId="69" fillId="0" borderId="2" xfId="0" applyNumberFormat="1" applyFont="1" applyBorder="1" applyAlignment="1" applyProtection="1">
      <alignment horizontal="center" vertical="top" wrapText="1"/>
      <protection locked="0"/>
    </xf>
    <xf numFmtId="14" fontId="69" fillId="0" borderId="122" xfId="0" applyNumberFormat="1" applyFont="1" applyBorder="1" applyAlignment="1" applyProtection="1">
      <alignment horizontal="center" vertical="top" wrapText="1"/>
      <protection locked="0"/>
    </xf>
    <xf numFmtId="0" fontId="170" fillId="0" borderId="80" xfId="0" applyFont="1" applyBorder="1" applyAlignment="1">
      <alignment horizontal="left" vertical="top" wrapText="1" readingOrder="1"/>
    </xf>
    <xf numFmtId="0" fontId="170" fillId="0" borderId="0" xfId="0" applyFont="1" applyAlignment="1">
      <alignment horizontal="left" vertical="top" wrapText="1" readingOrder="1"/>
    </xf>
    <xf numFmtId="0" fontId="82" fillId="6" borderId="124" xfId="0" applyFont="1" applyFill="1" applyBorder="1" applyAlignment="1">
      <alignment horizontal="center" vertical="center"/>
    </xf>
    <xf numFmtId="0" fontId="82" fillId="6" borderId="125" xfId="0" applyFont="1" applyFill="1" applyBorder="1" applyAlignment="1">
      <alignment horizontal="center" vertical="center"/>
    </xf>
    <xf numFmtId="0" fontId="41" fillId="4" borderId="2" xfId="56" applyFont="1" applyFill="1" applyBorder="1" applyAlignment="1">
      <alignment horizontal="left"/>
    </xf>
    <xf numFmtId="0" fontId="41" fillId="4" borderId="39" xfId="56" applyFont="1" applyFill="1" applyBorder="1" applyAlignment="1">
      <alignment horizontal="left"/>
    </xf>
    <xf numFmtId="0" fontId="82" fillId="0" borderId="0" xfId="57" applyFont="1" applyAlignment="1">
      <alignment horizontal="left" vertical="center"/>
    </xf>
    <xf numFmtId="0" fontId="85" fillId="4" borderId="37" xfId="56" applyFont="1" applyFill="1" applyBorder="1" applyAlignment="1">
      <alignment horizontal="left" wrapText="1"/>
    </xf>
    <xf numFmtId="0" fontId="85" fillId="4" borderId="77" xfId="56" applyFont="1" applyFill="1" applyBorder="1" applyAlignment="1">
      <alignment horizontal="left" wrapText="1"/>
    </xf>
    <xf numFmtId="0" fontId="85" fillId="4" borderId="23" xfId="56" applyFont="1" applyFill="1" applyBorder="1" applyAlignment="1">
      <alignment horizontal="left" wrapText="1"/>
    </xf>
    <xf numFmtId="0" fontId="85" fillId="4" borderId="77" xfId="56" applyFont="1" applyFill="1" applyBorder="1" applyAlignment="1">
      <alignment horizontal="left"/>
    </xf>
    <xf numFmtId="0" fontId="85" fillId="4" borderId="23" xfId="56" applyFont="1" applyFill="1" applyBorder="1" applyAlignment="1">
      <alignment horizontal="left"/>
    </xf>
    <xf numFmtId="0" fontId="27" fillId="4" borderId="21" xfId="56" applyFont="1" applyFill="1" applyBorder="1" applyAlignment="1">
      <alignment horizontal="center" vertical="center"/>
    </xf>
    <xf numFmtId="0" fontId="27" fillId="4" borderId="37" xfId="56" applyFont="1" applyFill="1" applyBorder="1" applyAlignment="1">
      <alignment horizontal="center" vertical="center"/>
    </xf>
    <xf numFmtId="0" fontId="27" fillId="4" borderId="9" xfId="56" applyFont="1" applyFill="1" applyBorder="1" applyAlignment="1">
      <alignment horizontal="center" vertical="center"/>
    </xf>
    <xf numFmtId="0" fontId="27" fillId="4" borderId="77" xfId="56" applyFont="1" applyFill="1" applyBorder="1" applyAlignment="1">
      <alignment horizontal="center" vertical="center"/>
    </xf>
    <xf numFmtId="0" fontId="27" fillId="4" borderId="20" xfId="56" applyFont="1" applyFill="1" applyBorder="1" applyAlignment="1">
      <alignment horizontal="left" vertical="center"/>
    </xf>
    <xf numFmtId="0" fontId="27" fillId="4" borderId="23" xfId="56" applyFont="1" applyFill="1" applyBorder="1" applyAlignment="1">
      <alignment horizontal="left" vertical="center"/>
    </xf>
    <xf numFmtId="0" fontId="27" fillId="16" borderId="21" xfId="56" applyFont="1" applyFill="1" applyBorder="1" applyAlignment="1">
      <alignment horizontal="left" vertical="center"/>
    </xf>
    <xf numFmtId="0" fontId="27" fillId="16" borderId="9" xfId="56" applyFont="1" applyFill="1" applyBorder="1" applyAlignment="1">
      <alignment horizontal="left" vertical="center"/>
    </xf>
    <xf numFmtId="0" fontId="87" fillId="6" borderId="60" xfId="56" applyFont="1" applyFill="1" applyBorder="1" applyAlignment="1">
      <alignment horizontal="center"/>
    </xf>
    <xf numFmtId="0" fontId="87" fillId="6" borderId="0" xfId="56" applyFont="1" applyFill="1" applyAlignment="1">
      <alignment horizontal="center"/>
    </xf>
    <xf numFmtId="0" fontId="87" fillId="6" borderId="32" xfId="56" applyFont="1" applyFill="1" applyBorder="1" applyAlignment="1">
      <alignment horizontal="center"/>
    </xf>
    <xf numFmtId="0" fontId="87" fillId="6" borderId="37" xfId="56" applyFont="1" applyFill="1" applyBorder="1" applyAlignment="1">
      <alignment horizontal="center"/>
    </xf>
    <xf numFmtId="0" fontId="87" fillId="6" borderId="77" xfId="56" applyFont="1" applyFill="1" applyBorder="1" applyAlignment="1">
      <alignment horizontal="center"/>
    </xf>
    <xf numFmtId="0" fontId="87" fillId="6" borderId="23" xfId="56" applyFont="1" applyFill="1" applyBorder="1" applyAlignment="1">
      <alignment horizontal="center"/>
    </xf>
    <xf numFmtId="0" fontId="85" fillId="4" borderId="37" xfId="56" applyFont="1" applyFill="1" applyBorder="1" applyAlignment="1">
      <alignment horizontal="left" vertical="center"/>
    </xf>
    <xf numFmtId="0" fontId="85" fillId="4" borderId="77" xfId="56" applyFont="1" applyFill="1" applyBorder="1" applyAlignment="1">
      <alignment horizontal="left" vertical="center"/>
    </xf>
    <xf numFmtId="0" fontId="85" fillId="4" borderId="23" xfId="56" applyFont="1" applyFill="1" applyBorder="1" applyAlignment="1">
      <alignment horizontal="left" vertical="center"/>
    </xf>
    <xf numFmtId="0" fontId="85" fillId="4" borderId="37" xfId="56" applyFont="1" applyFill="1" applyBorder="1" applyAlignment="1">
      <alignment horizontal="left"/>
    </xf>
    <xf numFmtId="0" fontId="67" fillId="4" borderId="64" xfId="59" applyFont="1" applyFill="1" applyBorder="1" applyAlignment="1">
      <alignment horizontal="center" vertical="center" wrapText="1"/>
    </xf>
    <xf numFmtId="0" fontId="67" fillId="4" borderId="68" xfId="59" applyFont="1" applyFill="1" applyBorder="1" applyAlignment="1">
      <alignment horizontal="center" vertical="center" wrapText="1"/>
    </xf>
    <xf numFmtId="0" fontId="67" fillId="4" borderId="64" xfId="59" quotePrefix="1" applyFont="1" applyFill="1" applyBorder="1" applyAlignment="1">
      <alignment horizontal="center" vertical="center" wrapText="1"/>
    </xf>
    <xf numFmtId="0" fontId="67" fillId="4" borderId="68" xfId="59" quotePrefix="1" applyFont="1" applyFill="1" applyBorder="1" applyAlignment="1">
      <alignment horizontal="center" vertical="center" wrapText="1"/>
    </xf>
    <xf numFmtId="0" fontId="96" fillId="4" borderId="64" xfId="59" quotePrefix="1" applyFont="1" applyFill="1" applyBorder="1" applyAlignment="1">
      <alignment horizontal="center" vertical="center" wrapText="1"/>
    </xf>
    <xf numFmtId="0" fontId="96" fillId="4" borderId="67" xfId="59" quotePrefix="1" applyFont="1" applyFill="1" applyBorder="1" applyAlignment="1">
      <alignment horizontal="center" vertical="center" wrapText="1"/>
    </xf>
    <xf numFmtId="0" fontId="96" fillId="4" borderId="68" xfId="59" quotePrefix="1" applyFont="1" applyFill="1" applyBorder="1" applyAlignment="1">
      <alignment horizontal="center" vertical="center" wrapText="1"/>
    </xf>
    <xf numFmtId="0" fontId="68" fillId="4" borderId="40" xfId="59" applyFont="1" applyFill="1" applyBorder="1" applyAlignment="1">
      <alignment horizontal="center" vertical="center" wrapText="1"/>
    </xf>
    <xf numFmtId="0" fontId="68" fillId="4" borderId="1" xfId="59" applyFont="1" applyFill="1" applyBorder="1" applyAlignment="1">
      <alignment horizontal="center" vertical="center" wrapText="1"/>
    </xf>
    <xf numFmtId="0" fontId="68" fillId="4" borderId="41" xfId="59" applyFont="1" applyFill="1" applyBorder="1" applyAlignment="1">
      <alignment horizontal="center" vertical="center" wrapText="1"/>
    </xf>
    <xf numFmtId="0" fontId="173" fillId="44" borderId="40" xfId="59" applyFont="1" applyFill="1" applyBorder="1" applyAlignment="1">
      <alignment horizontal="center" vertical="center" wrapText="1"/>
    </xf>
    <xf numFmtId="0" fontId="173" fillId="44" borderId="41" xfId="59" applyFont="1" applyFill="1" applyBorder="1" applyAlignment="1">
      <alignment horizontal="center" vertical="center" wrapText="1"/>
    </xf>
    <xf numFmtId="0" fontId="67" fillId="4" borderId="67" xfId="59" quotePrefix="1" applyFont="1" applyFill="1" applyBorder="1" applyAlignment="1">
      <alignment horizontal="center" vertical="center" wrapText="1"/>
    </xf>
    <xf numFmtId="0" fontId="173" fillId="44" borderId="40" xfId="59" applyFont="1" applyFill="1" applyBorder="1" applyAlignment="1">
      <alignment horizontal="center" vertical="center"/>
    </xf>
    <xf numFmtId="0" fontId="173" fillId="44" borderId="41" xfId="59" applyFont="1" applyFill="1" applyBorder="1" applyAlignment="1">
      <alignment horizontal="center" vertical="center"/>
    </xf>
    <xf numFmtId="0" fontId="27" fillId="16" borderId="21" xfId="56" applyFont="1" applyFill="1" applyBorder="1" applyAlignment="1">
      <alignment horizontal="left"/>
    </xf>
    <xf numFmtId="0" fontId="27" fillId="16" borderId="9" xfId="56" applyFont="1" applyFill="1" applyBorder="1" applyAlignment="1">
      <alignment horizontal="left"/>
    </xf>
    <xf numFmtId="0" fontId="27" fillId="16" borderId="20" xfId="56" applyFont="1" applyFill="1" applyBorder="1" applyAlignment="1">
      <alignment horizontal="left"/>
    </xf>
    <xf numFmtId="0" fontId="27" fillId="16" borderId="20" xfId="56" applyFont="1" applyFill="1" applyBorder="1" applyAlignment="1">
      <alignment horizontal="left" vertical="center"/>
    </xf>
    <xf numFmtId="0" fontId="65" fillId="16" borderId="21" xfId="57" applyFill="1" applyBorder="1" applyAlignment="1">
      <alignment horizontal="left" vertical="center"/>
    </xf>
    <xf numFmtId="0" fontId="65" fillId="16" borderId="9" xfId="57" applyFill="1" applyBorder="1" applyAlignment="1">
      <alignment horizontal="left" vertical="center"/>
    </xf>
    <xf numFmtId="0" fontId="65" fillId="16" borderId="20" xfId="57" applyFill="1" applyBorder="1" applyAlignment="1">
      <alignment horizontal="left" vertical="center"/>
    </xf>
    <xf numFmtId="0" fontId="98" fillId="4" borderId="37" xfId="57" applyFont="1" applyFill="1" applyBorder="1" applyAlignment="1" applyProtection="1">
      <alignment horizontal="left"/>
      <protection locked="0"/>
    </xf>
    <xf numFmtId="0" fontId="98" fillId="4" borderId="77" xfId="57" applyFont="1" applyFill="1" applyBorder="1" applyAlignment="1" applyProtection="1">
      <alignment horizontal="left"/>
      <protection locked="0"/>
    </xf>
    <xf numFmtId="0" fontId="98" fillId="4" borderId="23" xfId="57" applyFont="1" applyFill="1" applyBorder="1" applyAlignment="1" applyProtection="1">
      <alignment horizontal="left"/>
      <protection locked="0"/>
    </xf>
    <xf numFmtId="0" fontId="27" fillId="0" borderId="0" xfId="56" applyFont="1" applyAlignment="1">
      <alignment horizontal="right" wrapText="1"/>
    </xf>
    <xf numFmtId="0" fontId="85" fillId="4" borderId="60" xfId="56" applyFont="1" applyFill="1" applyBorder="1" applyAlignment="1">
      <alignment horizontal="left"/>
    </xf>
    <xf numFmtId="0" fontId="85" fillId="4" borderId="0" xfId="56" applyFont="1" applyFill="1" applyAlignment="1">
      <alignment horizontal="left"/>
    </xf>
    <xf numFmtId="0" fontId="85" fillId="4" borderId="32" xfId="56" applyFont="1" applyFill="1" applyBorder="1" applyAlignment="1">
      <alignment horizontal="left"/>
    </xf>
    <xf numFmtId="14" fontId="85" fillId="4" borderId="37" xfId="56" applyNumberFormat="1" applyFont="1" applyFill="1" applyBorder="1" applyAlignment="1">
      <alignment horizontal="left"/>
    </xf>
    <xf numFmtId="14" fontId="85" fillId="4" borderId="77" xfId="56" applyNumberFormat="1" applyFont="1" applyFill="1" applyBorder="1" applyAlignment="1">
      <alignment horizontal="left"/>
    </xf>
    <xf numFmtId="14" fontId="85" fillId="4" borderId="23" xfId="56" applyNumberFormat="1" applyFont="1" applyFill="1" applyBorder="1" applyAlignment="1">
      <alignment horizontal="left"/>
    </xf>
    <xf numFmtId="0" fontId="27" fillId="16" borderId="9" xfId="56" applyFont="1" applyFill="1" applyBorder="1" applyAlignment="1">
      <alignment horizontal="left" vertical="center" wrapText="1"/>
    </xf>
    <xf numFmtId="0" fontId="52" fillId="0" borderId="52" xfId="61" applyFont="1" applyBorder="1" applyAlignment="1">
      <alignment horizontal="center" vertical="center" wrapText="1"/>
    </xf>
    <xf numFmtId="0" fontId="18" fillId="0" borderId="64" xfId="57" applyFont="1" applyBorder="1" applyAlignment="1">
      <alignment horizontal="center" vertical="center" textRotation="90" wrapText="1"/>
    </xf>
    <xf numFmtId="0" fontId="18" fillId="0" borderId="67" xfId="57" applyFont="1" applyBorder="1" applyAlignment="1">
      <alignment horizontal="center" vertical="center" textRotation="90" wrapText="1"/>
    </xf>
    <xf numFmtId="0" fontId="18" fillId="0" borderId="68" xfId="57" applyFont="1" applyBorder="1" applyAlignment="1">
      <alignment horizontal="center" vertical="center" textRotation="90" wrapText="1"/>
    </xf>
    <xf numFmtId="0" fontId="18" fillId="0" borderId="67" xfId="57" quotePrefix="1" applyFont="1" applyBorder="1" applyAlignment="1">
      <alignment horizontal="center" vertical="center" textRotation="90" wrapText="1"/>
    </xf>
    <xf numFmtId="0" fontId="18" fillId="0" borderId="68" xfId="57" quotePrefix="1" applyFont="1" applyBorder="1" applyAlignment="1">
      <alignment horizontal="center" vertical="center" textRotation="90" wrapText="1"/>
    </xf>
    <xf numFmtId="0" fontId="68" fillId="4" borderId="1" xfId="59" applyFont="1" applyFill="1" applyBorder="1" applyAlignment="1">
      <alignment horizontal="center" vertical="center"/>
    </xf>
    <xf numFmtId="0" fontId="68" fillId="4" borderId="41" xfId="59" applyFont="1" applyFill="1" applyBorder="1" applyAlignment="1">
      <alignment horizontal="center" vertical="center"/>
    </xf>
    <xf numFmtId="0" fontId="103" fillId="26" borderId="6" xfId="56" applyFont="1" applyFill="1" applyBorder="1" applyAlignment="1">
      <alignment horizontal="center" vertical="center" wrapText="1"/>
    </xf>
    <xf numFmtId="0" fontId="103" fillId="26" borderId="10" xfId="56" applyFont="1" applyFill="1" applyBorder="1" applyAlignment="1">
      <alignment horizontal="center" vertical="center" wrapText="1"/>
    </xf>
    <xf numFmtId="0" fontId="103" fillId="26" borderId="7" xfId="56" applyFont="1" applyFill="1" applyBorder="1" applyAlignment="1">
      <alignment horizontal="center" vertical="center" wrapText="1"/>
    </xf>
    <xf numFmtId="0" fontId="103" fillId="26" borderId="11" xfId="56" applyFont="1" applyFill="1" applyBorder="1" applyAlignment="1">
      <alignment horizontal="center" vertical="center" wrapText="1"/>
    </xf>
    <xf numFmtId="0" fontId="102" fillId="26" borderId="7" xfId="56" applyFont="1" applyFill="1" applyBorder="1" applyAlignment="1">
      <alignment horizontal="center" vertical="center" wrapText="1"/>
    </xf>
    <xf numFmtId="0" fontId="102" fillId="26" borderId="0" xfId="56" applyFont="1" applyFill="1" applyBorder="1" applyAlignment="1">
      <alignment horizontal="center" vertical="center" wrapText="1"/>
    </xf>
    <xf numFmtId="0" fontId="102" fillId="26" borderId="11" xfId="56" applyFont="1" applyFill="1" applyBorder="1" applyAlignment="1">
      <alignment horizontal="center" vertical="center" wrapText="1"/>
    </xf>
    <xf numFmtId="0" fontId="102" fillId="26" borderId="4" xfId="56" applyFont="1" applyFill="1" applyBorder="1" applyAlignment="1">
      <alignment horizontal="center" vertical="center" wrapText="1"/>
    </xf>
    <xf numFmtId="0" fontId="102" fillId="26" borderId="5" xfId="56" applyFont="1" applyFill="1" applyBorder="1" applyAlignment="1">
      <alignment horizontal="center" vertical="center" wrapText="1"/>
    </xf>
    <xf numFmtId="0" fontId="102" fillId="26" borderId="12" xfId="56" applyFont="1" applyFill="1" applyBorder="1" applyAlignment="1">
      <alignment horizontal="center" vertical="center" wrapText="1"/>
    </xf>
    <xf numFmtId="0" fontId="103" fillId="26" borderId="4" xfId="56" applyFont="1" applyFill="1" applyBorder="1" applyAlignment="1">
      <alignment horizontal="center" vertical="center" wrapText="1"/>
    </xf>
    <xf numFmtId="0" fontId="103" fillId="26" borderId="12" xfId="56" applyFont="1" applyFill="1" applyBorder="1" applyAlignment="1">
      <alignment horizontal="center" vertical="center" wrapText="1"/>
    </xf>
    <xf numFmtId="0" fontId="104" fillId="0" borderId="0" xfId="61" applyFont="1" applyAlignment="1">
      <alignment horizontal="left" vertical="center" wrapText="1"/>
    </xf>
    <xf numFmtId="0" fontId="72" fillId="0" borderId="0" xfId="61" applyFont="1" applyAlignment="1">
      <alignment horizontal="center" vertical="center" wrapText="1"/>
    </xf>
    <xf numFmtId="0" fontId="102" fillId="26" borderId="64" xfId="56" applyFont="1" applyFill="1" applyBorder="1" applyAlignment="1">
      <alignment horizontal="center" vertical="center" wrapText="1"/>
    </xf>
    <xf numFmtId="0" fontId="102" fillId="26" borderId="68" xfId="56" applyFont="1" applyFill="1" applyBorder="1" applyAlignment="1">
      <alignment horizontal="center" vertical="center" wrapText="1"/>
    </xf>
    <xf numFmtId="0" fontId="102" fillId="26" borderId="40" xfId="56" applyFont="1" applyFill="1" applyBorder="1" applyAlignment="1">
      <alignment horizontal="center" vertical="center" wrapText="1"/>
    </xf>
    <xf numFmtId="0" fontId="102" fillId="26" borderId="41" xfId="56" applyFont="1" applyFill="1" applyBorder="1" applyAlignment="1">
      <alignment horizontal="center" vertical="center" wrapText="1"/>
    </xf>
    <xf numFmtId="0" fontId="103" fillId="26" borderId="40" xfId="56" applyFont="1" applyFill="1" applyBorder="1" applyAlignment="1">
      <alignment horizontal="center" vertical="center" wrapText="1"/>
    </xf>
    <xf numFmtId="0" fontId="103" fillId="26" borderId="1" xfId="56" applyFont="1" applyFill="1" applyBorder="1" applyAlignment="1">
      <alignment horizontal="center" vertical="center" wrapText="1"/>
    </xf>
    <xf numFmtId="0" fontId="103" fillId="26" borderId="41" xfId="56" applyFont="1" applyFill="1" applyBorder="1" applyAlignment="1">
      <alignment horizontal="center" vertical="center" wrapText="1"/>
    </xf>
    <xf numFmtId="0" fontId="19" fillId="26" borderId="16" xfId="62" applyFont="1" applyFill="1" applyBorder="1" applyAlignment="1">
      <alignment horizontal="center" vertical="center" wrapText="1"/>
    </xf>
    <xf numFmtId="0" fontId="19" fillId="26" borderId="2" xfId="62" applyFont="1" applyFill="1" applyBorder="1" applyAlignment="1">
      <alignment horizontal="center" vertical="center" wrapText="1"/>
    </xf>
    <xf numFmtId="0" fontId="19" fillId="26" borderId="21" xfId="62" applyFont="1" applyFill="1" applyBorder="1" applyAlignment="1">
      <alignment horizontal="center" vertical="top" wrapText="1"/>
    </xf>
    <xf numFmtId="0" fontId="19" fillId="26" borderId="9" xfId="62" applyFont="1" applyFill="1" applyBorder="1" applyAlignment="1">
      <alignment horizontal="center" vertical="top" wrapText="1"/>
    </xf>
    <xf numFmtId="0" fontId="19" fillId="26" borderId="20" xfId="62" applyFont="1" applyFill="1" applyBorder="1" applyAlignment="1">
      <alignment horizontal="center" vertical="top" wrapText="1"/>
    </xf>
    <xf numFmtId="0" fontId="98" fillId="4" borderId="60" xfId="57" applyFont="1" applyFill="1" applyBorder="1" applyAlignment="1" applyProtection="1">
      <alignment horizontal="left"/>
      <protection locked="0"/>
    </xf>
    <xf numFmtId="0" fontId="98" fillId="4" borderId="0" xfId="57" applyFont="1" applyFill="1" applyAlignment="1" applyProtection="1">
      <alignment horizontal="left"/>
      <protection locked="0"/>
    </xf>
    <xf numFmtId="0" fontId="98" fillId="4" borderId="32" xfId="57" applyFont="1" applyFill="1" applyBorder="1" applyAlignment="1" applyProtection="1">
      <alignment horizontal="left"/>
      <protection locked="0"/>
    </xf>
    <xf numFmtId="0" fontId="19" fillId="26" borderId="20" xfId="62" applyFont="1" applyFill="1" applyBorder="1" applyAlignment="1">
      <alignment horizontal="center" vertical="center" wrapText="1"/>
    </xf>
    <xf numFmtId="0" fontId="65" fillId="16" borderId="0" xfId="57" applyFill="1" applyAlignment="1">
      <alignment horizontal="left" vertical="center"/>
    </xf>
    <xf numFmtId="0" fontId="41" fillId="4" borderId="21" xfId="56" applyFont="1" applyFill="1" applyBorder="1" applyAlignment="1">
      <alignment horizontal="left" vertical="center"/>
    </xf>
    <xf numFmtId="0" fontId="41" fillId="4" borderId="9" xfId="56" applyFont="1" applyFill="1" applyBorder="1" applyAlignment="1">
      <alignment horizontal="left" vertical="center"/>
    </xf>
    <xf numFmtId="0" fontId="41" fillId="4" borderId="37" xfId="56" applyFont="1" applyFill="1" applyBorder="1" applyAlignment="1">
      <alignment horizontal="left" vertical="center"/>
    </xf>
    <xf numFmtId="0" fontId="41" fillId="4" borderId="77" xfId="56" applyFont="1" applyFill="1" applyBorder="1" applyAlignment="1">
      <alignment horizontal="left" vertical="center"/>
    </xf>
    <xf numFmtId="0" fontId="65" fillId="16" borderId="21" xfId="57" applyFill="1" applyBorder="1" applyAlignment="1">
      <alignment horizontal="left" vertical="center" wrapText="1"/>
    </xf>
    <xf numFmtId="0" fontId="65" fillId="16" borderId="9" xfId="57" applyFill="1" applyBorder="1" applyAlignment="1">
      <alignment horizontal="left" vertical="center" wrapText="1"/>
    </xf>
    <xf numFmtId="0" fontId="65" fillId="16" borderId="20" xfId="57" applyFill="1" applyBorder="1" applyAlignment="1">
      <alignment horizontal="left" vertical="center" wrapText="1"/>
    </xf>
    <xf numFmtId="0" fontId="10" fillId="0" borderId="0" xfId="57" applyFont="1" applyAlignment="1">
      <alignment horizontal="left" vertical="top" wrapText="1"/>
    </xf>
    <xf numFmtId="0" fontId="61" fillId="0" borderId="0" xfId="57" applyFont="1" applyAlignment="1">
      <alignment horizontal="left" vertical="top" wrapText="1"/>
    </xf>
    <xf numFmtId="0" fontId="10" fillId="4" borderId="9" xfId="57" applyFont="1" applyFill="1" applyBorder="1" applyAlignment="1">
      <alignment horizontal="center" vertical="center" wrapText="1"/>
    </xf>
    <xf numFmtId="0" fontId="10" fillId="4" borderId="20" xfId="57" applyFont="1" applyFill="1" applyBorder="1" applyAlignment="1">
      <alignment horizontal="center" vertical="center" wrapText="1"/>
    </xf>
    <xf numFmtId="0" fontId="52" fillId="0" borderId="3" xfId="61" applyFont="1" applyBorder="1" applyAlignment="1">
      <alignment vertical="top"/>
    </xf>
    <xf numFmtId="0" fontId="1" fillId="0" borderId="3" xfId="61" applyBorder="1" applyAlignment="1">
      <alignment vertical="top"/>
    </xf>
    <xf numFmtId="0" fontId="52" fillId="0" borderId="3" xfId="61" applyFont="1" applyBorder="1" applyAlignment="1">
      <alignment horizontal="left" vertical="top"/>
    </xf>
    <xf numFmtId="0" fontId="52" fillId="0" borderId="3" xfId="61" applyFont="1" applyBorder="1" applyAlignment="1">
      <alignment vertical="top" wrapText="1"/>
    </xf>
    <xf numFmtId="0" fontId="52" fillId="0" borderId="3" xfId="61" applyFont="1" applyBorder="1"/>
    <xf numFmtId="0" fontId="10" fillId="7" borderId="64" xfId="0" applyFont="1" applyFill="1" applyBorder="1" applyAlignment="1">
      <alignment horizontal="center" wrapText="1"/>
    </xf>
    <xf numFmtId="0" fontId="10" fillId="7" borderId="66" xfId="0" applyFont="1" applyFill="1" applyBorder="1" applyAlignment="1">
      <alignment horizontal="center" wrapText="1"/>
    </xf>
    <xf numFmtId="0" fontId="10" fillId="7" borderId="6" xfId="0" applyFont="1" applyFill="1" applyBorder="1" applyAlignment="1">
      <alignment horizontal="center" wrapText="1"/>
    </xf>
    <xf numFmtId="0" fontId="10" fillId="7" borderId="4" xfId="0" applyFont="1" applyFill="1" applyBorder="1" applyAlignment="1">
      <alignment horizontal="center" wrapText="1"/>
    </xf>
    <xf numFmtId="0" fontId="10" fillId="7" borderId="36" xfId="0" applyFont="1" applyFill="1" applyBorder="1" applyAlignment="1">
      <alignment horizontal="center" wrapText="1"/>
    </xf>
    <xf numFmtId="0" fontId="10" fillId="7" borderId="38" xfId="0" applyFont="1" applyFill="1" applyBorder="1" applyAlignment="1">
      <alignment horizontal="center" wrapText="1"/>
    </xf>
    <xf numFmtId="0" fontId="10" fillId="7" borderId="64" xfId="0" applyFont="1" applyFill="1" applyBorder="1" applyAlignment="1">
      <alignment horizontal="center"/>
    </xf>
    <xf numFmtId="0" fontId="10" fillId="7" borderId="66" xfId="0" applyFont="1" applyFill="1" applyBorder="1" applyAlignment="1">
      <alignment horizontal="center"/>
    </xf>
    <xf numFmtId="0" fontId="10" fillId="4" borderId="0" xfId="0" applyFont="1" applyFill="1" applyAlignment="1">
      <alignment horizontal="center"/>
    </xf>
    <xf numFmtId="0" fontId="10" fillId="7" borderId="42" xfId="0" applyFont="1" applyFill="1" applyBorder="1" applyAlignment="1">
      <alignment horizontal="center" wrapText="1"/>
    </xf>
    <xf numFmtId="0" fontId="10" fillId="7" borderId="45" xfId="0" applyFont="1" applyFill="1" applyBorder="1" applyAlignment="1">
      <alignment horizontal="center" wrapText="1"/>
    </xf>
    <xf numFmtId="0" fontId="10" fillId="7" borderId="46" xfId="0" applyFont="1" applyFill="1" applyBorder="1" applyAlignment="1">
      <alignment horizontal="center" wrapText="1"/>
    </xf>
    <xf numFmtId="0" fontId="10" fillId="7" borderId="47" xfId="0" applyFont="1" applyFill="1" applyBorder="1" applyAlignment="1">
      <alignment horizontal="center"/>
    </xf>
    <xf numFmtId="0" fontId="10" fillId="7" borderId="39" xfId="0" applyFont="1" applyFill="1" applyBorder="1" applyAlignment="1">
      <alignment horizontal="center"/>
    </xf>
    <xf numFmtId="0" fontId="10" fillId="7" borderId="2" xfId="0" applyFont="1" applyFill="1" applyBorder="1" applyAlignment="1">
      <alignment horizontal="center"/>
    </xf>
    <xf numFmtId="0" fontId="10" fillId="7" borderId="50" xfId="0" applyFont="1" applyFill="1" applyBorder="1" applyAlignment="1">
      <alignment horizontal="center"/>
    </xf>
    <xf numFmtId="0" fontId="10" fillId="4" borderId="63" xfId="0" applyFont="1" applyFill="1" applyBorder="1" applyAlignment="1">
      <alignment horizontal="center" wrapText="1"/>
    </xf>
    <xf numFmtId="0" fontId="10" fillId="4" borderId="35" xfId="0" applyFont="1" applyFill="1" applyBorder="1" applyAlignment="1">
      <alignment horizontal="center" wrapText="1"/>
    </xf>
    <xf numFmtId="0" fontId="10" fillId="4" borderId="63" xfId="0" applyFont="1" applyFill="1" applyBorder="1" applyAlignment="1">
      <alignment horizontal="center"/>
    </xf>
    <xf numFmtId="0" fontId="10" fillId="4" borderId="35" xfId="0" applyFont="1" applyFill="1" applyBorder="1" applyAlignment="1">
      <alignment horizontal="center"/>
    </xf>
    <xf numFmtId="0" fontId="10" fillId="7" borderId="7" xfId="0" applyFont="1" applyFill="1" applyBorder="1" applyAlignment="1">
      <alignment horizontal="center" wrapText="1"/>
    </xf>
    <xf numFmtId="0" fontId="10" fillId="7" borderId="8" xfId="0" applyFont="1" applyFill="1" applyBorder="1" applyAlignment="1">
      <alignment horizontal="center" wrapText="1"/>
    </xf>
    <xf numFmtId="0" fontId="10" fillId="7" borderId="0" xfId="0" applyFont="1" applyFill="1" applyBorder="1" applyAlignment="1">
      <alignment horizontal="center" wrapText="1"/>
    </xf>
    <xf numFmtId="0" fontId="10" fillId="7" borderId="10" xfId="0" applyFont="1" applyFill="1" applyBorder="1" applyAlignment="1">
      <alignment horizontal="center" wrapText="1"/>
    </xf>
    <xf numFmtId="0" fontId="10" fillId="7" borderId="11" xfId="0" applyFont="1" applyFill="1" applyBorder="1" applyAlignment="1">
      <alignment horizontal="center" wrapText="1"/>
    </xf>
    <xf numFmtId="0" fontId="19" fillId="7" borderId="6" xfId="0" applyFont="1" applyFill="1" applyBorder="1" applyAlignment="1">
      <alignment horizontal="center"/>
    </xf>
    <xf numFmtId="0" fontId="19" fillId="7" borderId="7" xfId="0" applyFont="1" applyFill="1" applyBorder="1" applyAlignment="1">
      <alignment horizontal="center"/>
    </xf>
    <xf numFmtId="0" fontId="19" fillId="7" borderId="4" xfId="0" applyFont="1" applyFill="1" applyBorder="1" applyAlignment="1">
      <alignment horizontal="center"/>
    </xf>
    <xf numFmtId="0" fontId="10" fillId="4" borderId="73" xfId="0" applyFont="1" applyFill="1" applyBorder="1" applyAlignment="1">
      <alignment horizontal="center"/>
    </xf>
    <xf numFmtId="0" fontId="10" fillId="4" borderId="70" xfId="0" applyFont="1" applyFill="1" applyBorder="1" applyAlignment="1">
      <alignment horizontal="center"/>
    </xf>
    <xf numFmtId="0" fontId="19" fillId="7" borderId="40" xfId="0" applyFont="1" applyFill="1" applyBorder="1" applyAlignment="1">
      <alignment horizontal="center"/>
    </xf>
    <xf numFmtId="0" fontId="19" fillId="7" borderId="1" xfId="0" applyFont="1" applyFill="1" applyBorder="1" applyAlignment="1">
      <alignment horizontal="center"/>
    </xf>
    <xf numFmtId="0" fontId="19" fillId="7" borderId="41" xfId="0" applyFont="1" applyFill="1" applyBorder="1" applyAlignment="1">
      <alignment horizontal="center"/>
    </xf>
    <xf numFmtId="0" fontId="25" fillId="7" borderId="42" xfId="0" applyFont="1" applyFill="1" applyBorder="1" applyAlignment="1">
      <alignment horizontal="center"/>
    </xf>
    <xf numFmtId="0" fontId="25" fillId="7" borderId="46" xfId="0" applyFont="1" applyFill="1" applyBorder="1" applyAlignment="1">
      <alignment horizontal="center"/>
    </xf>
    <xf numFmtId="0" fontId="10" fillId="7" borderId="42" xfId="0" applyFont="1" applyFill="1" applyBorder="1" applyAlignment="1">
      <alignment horizontal="center"/>
    </xf>
    <xf numFmtId="0" fontId="10" fillId="7" borderId="46" xfId="0" applyFont="1" applyFill="1" applyBorder="1" applyAlignment="1">
      <alignment horizontal="center"/>
    </xf>
    <xf numFmtId="2" fontId="10" fillId="4" borderId="63" xfId="0" applyNumberFormat="1" applyFont="1" applyFill="1" applyBorder="1" applyAlignment="1">
      <alignment horizontal="center"/>
    </xf>
    <xf numFmtId="2" fontId="10" fillId="4" borderId="35" xfId="0" applyNumberFormat="1" applyFont="1" applyFill="1" applyBorder="1" applyAlignment="1">
      <alignment horizontal="center"/>
    </xf>
    <xf numFmtId="10" fontId="10" fillId="0" borderId="63" xfId="0" applyNumberFormat="1" applyFont="1" applyBorder="1" applyAlignment="1">
      <alignment horizontal="center"/>
    </xf>
    <xf numFmtId="10" fontId="10" fillId="0" borderId="35" xfId="0" applyNumberFormat="1" applyFont="1" applyBorder="1" applyAlignment="1">
      <alignment horizontal="center"/>
    </xf>
    <xf numFmtId="0" fontId="17" fillId="6" borderId="36" xfId="0" applyFont="1" applyFill="1" applyBorder="1" applyAlignment="1" applyProtection="1">
      <alignment horizontal="left"/>
      <protection locked="0"/>
    </xf>
    <xf numFmtId="0" fontId="17" fillId="6" borderId="14" xfId="0" applyFont="1" applyFill="1" applyBorder="1" applyAlignment="1" applyProtection="1">
      <alignment horizontal="left"/>
      <protection locked="0"/>
    </xf>
    <xf numFmtId="0" fontId="17" fillId="6" borderId="37" xfId="0" applyFont="1" applyFill="1" applyBorder="1" applyAlignment="1" applyProtection="1">
      <alignment horizontal="left"/>
      <protection locked="0"/>
    </xf>
    <xf numFmtId="0" fontId="17" fillId="6" borderId="23" xfId="0" applyFont="1" applyFill="1" applyBorder="1" applyAlignment="1" applyProtection="1">
      <alignment horizontal="left"/>
      <protection locked="0"/>
    </xf>
    <xf numFmtId="0" fontId="17" fillId="6" borderId="38" xfId="0" applyFont="1" applyFill="1" applyBorder="1" applyAlignment="1" applyProtection="1">
      <alignment horizontal="left"/>
      <protection locked="0"/>
    </xf>
    <xf numFmtId="0" fontId="13" fillId="2" borderId="21" xfId="0" applyFont="1" applyFill="1" applyBorder="1" applyAlignment="1">
      <alignment horizontal="center"/>
    </xf>
    <xf numFmtId="0" fontId="13" fillId="2" borderId="9" xfId="0" applyFont="1" applyFill="1" applyBorder="1" applyAlignment="1">
      <alignment horizontal="center"/>
    </xf>
    <xf numFmtId="0" fontId="13" fillId="2" borderId="22" xfId="0" applyFont="1" applyFill="1" applyBorder="1" applyAlignment="1">
      <alignment horizontal="center"/>
    </xf>
    <xf numFmtId="0" fontId="13" fillId="2" borderId="49" xfId="0" applyFont="1" applyFill="1" applyBorder="1" applyAlignment="1">
      <alignment horizontal="center"/>
    </xf>
    <xf numFmtId="0" fontId="13" fillId="2" borderId="11" xfId="0" applyFont="1" applyFill="1" applyBorder="1" applyAlignment="1">
      <alignment horizontal="center"/>
    </xf>
    <xf numFmtId="0" fontId="13" fillId="2" borderId="12" xfId="0" applyFont="1" applyFill="1" applyBorder="1" applyAlignment="1">
      <alignment horizontal="center"/>
    </xf>
    <xf numFmtId="0" fontId="17" fillId="6" borderId="10" xfId="0" applyFont="1" applyFill="1" applyBorder="1" applyAlignment="1" applyProtection="1">
      <alignment horizontal="left"/>
      <protection locked="0"/>
    </xf>
    <xf numFmtId="0" fontId="17" fillId="6" borderId="11" xfId="0" applyFont="1" applyFill="1" applyBorder="1" applyAlignment="1" applyProtection="1">
      <alignment horizontal="left"/>
      <protection locked="0"/>
    </xf>
    <xf numFmtId="0" fontId="17" fillId="6" borderId="48" xfId="0" applyFont="1" applyFill="1" applyBorder="1" applyAlignment="1" applyProtection="1">
      <alignment horizontal="left"/>
      <protection locked="0"/>
    </xf>
    <xf numFmtId="0" fontId="17" fillId="6" borderId="49" xfId="0" applyFont="1" applyFill="1" applyBorder="1" applyAlignment="1" applyProtection="1">
      <alignment horizontal="left"/>
      <protection locked="0"/>
    </xf>
    <xf numFmtId="0" fontId="17" fillId="6" borderId="36" xfId="0" applyFont="1" applyFill="1" applyBorder="1" applyAlignment="1">
      <alignment horizontal="left"/>
    </xf>
    <xf numFmtId="0" fontId="17" fillId="6" borderId="14" xfId="0" applyFont="1" applyFill="1" applyBorder="1" applyAlignment="1">
      <alignment horizontal="left"/>
    </xf>
    <xf numFmtId="0" fontId="17" fillId="6" borderId="23" xfId="0" applyFont="1" applyFill="1" applyBorder="1" applyAlignment="1">
      <alignment horizontal="left"/>
    </xf>
    <xf numFmtId="0" fontId="20" fillId="4" borderId="0" xfId="0" applyFont="1" applyFill="1" applyAlignment="1" applyProtection="1">
      <alignment horizontal="left"/>
    </xf>
    <xf numFmtId="0" fontId="22" fillId="4" borderId="0" xfId="0" applyFont="1" applyFill="1" applyBorder="1" applyAlignment="1">
      <alignment horizontal="center"/>
    </xf>
    <xf numFmtId="14" fontId="17" fillId="6" borderId="37" xfId="0" applyNumberFormat="1" applyFont="1" applyFill="1" applyBorder="1" applyAlignment="1" applyProtection="1">
      <alignment horizontal="left"/>
      <protection locked="0"/>
    </xf>
    <xf numFmtId="14" fontId="17" fillId="6" borderId="14" xfId="0" applyNumberFormat="1" applyFont="1" applyFill="1" applyBorder="1" applyAlignment="1" applyProtection="1">
      <alignment horizontal="left"/>
      <protection locked="0"/>
    </xf>
    <xf numFmtId="14" fontId="17" fillId="6" borderId="38" xfId="0" applyNumberFormat="1" applyFont="1" applyFill="1" applyBorder="1" applyAlignment="1" applyProtection="1">
      <alignment horizontal="left"/>
      <protection locked="0"/>
    </xf>
    <xf numFmtId="0" fontId="10" fillId="0" borderId="11" xfId="25" applyBorder="1" applyAlignment="1">
      <alignment horizontal="center"/>
    </xf>
    <xf numFmtId="0" fontId="10" fillId="0" borderId="8" xfId="25" applyBorder="1" applyAlignment="1">
      <alignment horizontal="left" wrapText="1"/>
    </xf>
    <xf numFmtId="0" fontId="10" fillId="0" borderId="0" xfId="25" applyAlignment="1">
      <alignment horizontal="left" wrapText="1"/>
    </xf>
    <xf numFmtId="0" fontId="10" fillId="0" borderId="5" xfId="25" applyBorder="1" applyAlignment="1">
      <alignment horizontal="left" wrapText="1"/>
    </xf>
    <xf numFmtId="10" fontId="12" fillId="0" borderId="21" xfId="37" applyNumberFormat="1" applyFont="1" applyBorder="1" applyAlignment="1" applyProtection="1">
      <alignment horizontal="center" vertical="center"/>
    </xf>
    <xf numFmtId="10" fontId="12" fillId="0" borderId="20" xfId="37" applyNumberFormat="1" applyFont="1" applyBorder="1" applyAlignment="1" applyProtection="1">
      <alignment horizontal="center" vertical="center"/>
    </xf>
    <xf numFmtId="10" fontId="12" fillId="0" borderId="37" xfId="37" applyNumberFormat="1" applyFont="1" applyBorder="1" applyAlignment="1" applyProtection="1">
      <alignment horizontal="center" vertical="center"/>
    </xf>
    <xf numFmtId="10" fontId="12" fillId="0" borderId="23" xfId="37" applyNumberFormat="1" applyFont="1" applyBorder="1" applyAlignment="1" applyProtection="1">
      <alignment horizontal="center" vertical="center"/>
    </xf>
    <xf numFmtId="0" fontId="25" fillId="0" borderId="0" xfId="25" applyFont="1" applyAlignment="1">
      <alignment horizontal="left" vertical="center"/>
    </xf>
    <xf numFmtId="0" fontId="19" fillId="45" borderId="3" xfId="25" applyFont="1" applyFill="1" applyBorder="1" applyAlignment="1">
      <alignment horizontal="center"/>
    </xf>
    <xf numFmtId="0" fontId="195" fillId="0" borderId="9" xfId="25" applyFont="1" applyBorder="1" applyAlignment="1">
      <alignment horizontal="center"/>
    </xf>
    <xf numFmtId="0" fontId="195" fillId="0" borderId="0" xfId="25" applyFont="1" applyAlignment="1">
      <alignment horizontal="center"/>
    </xf>
    <xf numFmtId="0" fontId="10" fillId="0" borderId="77" xfId="25" applyBorder="1" applyAlignment="1">
      <alignment horizontal="center"/>
    </xf>
    <xf numFmtId="0" fontId="10" fillId="0" borderId="0" xfId="25" applyAlignment="1">
      <alignment horizontal="center"/>
    </xf>
    <xf numFmtId="0" fontId="183" fillId="8" borderId="6" xfId="25" applyFont="1" applyFill="1" applyBorder="1" applyAlignment="1">
      <alignment horizontal="center" vertical="center"/>
    </xf>
    <xf numFmtId="0" fontId="183" fillId="8" borderId="7" xfId="25" applyFont="1" applyFill="1" applyBorder="1" applyAlignment="1">
      <alignment horizontal="center" vertical="center"/>
    </xf>
    <xf numFmtId="0" fontId="183" fillId="8" borderId="4" xfId="25" applyFont="1" applyFill="1" applyBorder="1" applyAlignment="1">
      <alignment horizontal="center" vertical="center"/>
    </xf>
    <xf numFmtId="0" fontId="183" fillId="8" borderId="10" xfId="25" applyFont="1" applyFill="1" applyBorder="1" applyAlignment="1">
      <alignment horizontal="center" vertical="center"/>
    </xf>
    <xf numFmtId="0" fontId="183" fillId="8" borderId="11" xfId="25" applyFont="1" applyFill="1" applyBorder="1" applyAlignment="1">
      <alignment horizontal="center" vertical="center"/>
    </xf>
    <xf numFmtId="0" fontId="183" fillId="8" borderId="12" xfId="25" applyFont="1" applyFill="1" applyBorder="1" applyAlignment="1">
      <alignment horizontal="center" vertical="center"/>
    </xf>
    <xf numFmtId="10" fontId="187" fillId="17" borderId="135" xfId="25" applyNumberFormat="1" applyFont="1" applyFill="1" applyBorder="1" applyAlignment="1">
      <alignment horizontal="center" vertical="center"/>
    </xf>
    <xf numFmtId="10" fontId="187" fillId="17" borderId="136" xfId="25" applyNumberFormat="1" applyFont="1" applyFill="1" applyBorder="1" applyAlignment="1">
      <alignment horizontal="center" vertical="center"/>
    </xf>
    <xf numFmtId="10" fontId="187" fillId="17" borderId="139" xfId="25" applyNumberFormat="1" applyFont="1" applyFill="1" applyBorder="1" applyAlignment="1">
      <alignment horizontal="center" vertical="center"/>
    </xf>
    <xf numFmtId="10" fontId="187" fillId="17" borderId="140" xfId="25" applyNumberFormat="1" applyFont="1" applyFill="1" applyBorder="1" applyAlignment="1">
      <alignment horizontal="center" vertical="center"/>
    </xf>
    <xf numFmtId="10" fontId="187" fillId="17" borderId="137" xfId="25" applyNumberFormat="1" applyFont="1" applyFill="1" applyBorder="1" applyAlignment="1">
      <alignment horizontal="center" vertical="center"/>
    </xf>
    <xf numFmtId="10" fontId="187" fillId="17" borderId="138" xfId="25" applyNumberFormat="1" applyFont="1" applyFill="1" applyBorder="1" applyAlignment="1">
      <alignment horizontal="center" vertical="center"/>
    </xf>
    <xf numFmtId="0" fontId="187" fillId="0" borderId="8" xfId="25" applyFont="1" applyBorder="1" applyAlignment="1">
      <alignment horizontal="center" vertical="center"/>
    </xf>
    <xf numFmtId="0" fontId="187" fillId="0" borderId="0" xfId="25" applyFont="1" applyAlignment="1">
      <alignment horizontal="center" vertical="center"/>
    </xf>
    <xf numFmtId="0" fontId="10" fillId="0" borderId="0" xfId="25" applyAlignment="1">
      <alignment horizontal="left" vertical="center"/>
    </xf>
    <xf numFmtId="177" fontId="10" fillId="0" borderId="0" xfId="25" applyNumberFormat="1" applyAlignment="1">
      <alignment horizontal="center" vertical="center"/>
    </xf>
    <xf numFmtId="0" fontId="10" fillId="0" borderId="0" xfId="25" applyAlignment="1">
      <alignment horizontal="center" vertical="center"/>
    </xf>
    <xf numFmtId="0" fontId="10" fillId="0" borderId="0" xfId="25" quotePrefix="1" applyAlignment="1">
      <alignment horizontal="center" vertical="center"/>
    </xf>
    <xf numFmtId="10" fontId="187" fillId="17" borderId="135" xfId="37" applyNumberFormat="1" applyFont="1" applyFill="1" applyBorder="1" applyAlignment="1" applyProtection="1">
      <alignment horizontal="center" vertical="center"/>
    </xf>
    <xf numFmtId="10" fontId="187" fillId="17" borderId="136" xfId="37" applyNumberFormat="1" applyFont="1" applyFill="1" applyBorder="1" applyAlignment="1" applyProtection="1">
      <alignment horizontal="center" vertical="center"/>
    </xf>
    <xf numFmtId="10" fontId="187" fillId="17" borderId="137" xfId="37" applyNumberFormat="1" applyFont="1" applyFill="1" applyBorder="1" applyAlignment="1" applyProtection="1">
      <alignment horizontal="center" vertical="center"/>
    </xf>
    <xf numFmtId="10" fontId="187" fillId="17" borderId="138" xfId="37" applyNumberFormat="1" applyFont="1" applyFill="1" applyBorder="1" applyAlignment="1" applyProtection="1">
      <alignment horizontal="center" vertical="center"/>
    </xf>
    <xf numFmtId="0" fontId="192" fillId="0" borderId="0" xfId="25" applyFont="1" applyAlignment="1">
      <alignment horizontal="center" wrapText="1"/>
    </xf>
    <xf numFmtId="0" fontId="10" fillId="0" borderId="0" xfId="25" quotePrefix="1" applyAlignment="1">
      <alignment horizontal="center"/>
    </xf>
    <xf numFmtId="0" fontId="10" fillId="0" borderId="32" xfId="25" quotePrefix="1" applyBorder="1" applyAlignment="1">
      <alignment horizontal="center"/>
    </xf>
    <xf numFmtId="0" fontId="190" fillId="0" borderId="0" xfId="25" applyFont="1" applyAlignment="1">
      <alignment horizontal="center" vertical="center"/>
    </xf>
    <xf numFmtId="177" fontId="10" fillId="0" borderId="0" xfId="25" applyNumberFormat="1" applyAlignment="1">
      <alignment horizontal="center"/>
    </xf>
    <xf numFmtId="177" fontId="187" fillId="17" borderId="0" xfId="25" applyNumberFormat="1" applyFont="1" applyFill="1" applyAlignment="1">
      <alignment horizontal="center" vertical="center"/>
    </xf>
    <xf numFmtId="0" fontId="191" fillId="0" borderId="0" xfId="25" applyFont="1" applyAlignment="1">
      <alignment horizontal="left" wrapText="1"/>
    </xf>
    <xf numFmtId="0" fontId="19" fillId="0" borderId="0" xfId="25" applyFont="1" applyAlignment="1">
      <alignment horizontal="right"/>
    </xf>
    <xf numFmtId="0" fontId="10" fillId="0" borderId="9" xfId="25" applyBorder="1" applyAlignment="1">
      <alignment horizontal="center"/>
    </xf>
    <xf numFmtId="178" fontId="10" fillId="0" borderId="0" xfId="25" quotePrefix="1" applyNumberFormat="1" applyAlignment="1">
      <alignment horizontal="center"/>
    </xf>
    <xf numFmtId="177" fontId="19" fillId="17" borderId="16" xfId="25" applyNumberFormat="1" applyFont="1" applyFill="1" applyBorder="1" applyAlignment="1">
      <alignment horizontal="center"/>
    </xf>
    <xf numFmtId="177" fontId="19" fillId="17" borderId="39" xfId="25" applyNumberFormat="1" applyFont="1" applyFill="1" applyBorder="1" applyAlignment="1">
      <alignment horizontal="center"/>
    </xf>
    <xf numFmtId="0" fontId="19" fillId="0" borderId="0" xfId="25" applyFont="1" applyAlignment="1">
      <alignment horizontal="center"/>
    </xf>
    <xf numFmtId="0" fontId="183" fillId="16" borderId="6" xfId="25" applyFont="1" applyFill="1" applyBorder="1" applyAlignment="1">
      <alignment horizontal="center" vertical="center"/>
    </xf>
    <xf numFmtId="0" fontId="184" fillId="16" borderId="7" xfId="25" applyFont="1" applyFill="1" applyBorder="1" applyAlignment="1">
      <alignment horizontal="center" vertical="center"/>
    </xf>
    <xf numFmtId="0" fontId="184" fillId="16" borderId="4" xfId="25" applyFont="1" applyFill="1" applyBorder="1" applyAlignment="1">
      <alignment horizontal="center" vertical="center"/>
    </xf>
    <xf numFmtId="0" fontId="184" fillId="16" borderId="10" xfId="25" applyFont="1" applyFill="1" applyBorder="1" applyAlignment="1">
      <alignment horizontal="center" vertical="center"/>
    </xf>
    <xf numFmtId="0" fontId="184" fillId="16" borderId="11" xfId="25" applyFont="1" applyFill="1" applyBorder="1" applyAlignment="1">
      <alignment horizontal="center" vertical="center"/>
    </xf>
    <xf numFmtId="0" fontId="184" fillId="16" borderId="12" xfId="25" applyFont="1" applyFill="1" applyBorder="1" applyAlignment="1">
      <alignment horizontal="center" vertical="center"/>
    </xf>
    <xf numFmtId="177" fontId="10" fillId="0" borderId="77" xfId="25" applyNumberFormat="1" applyBorder="1" applyAlignment="1">
      <alignment horizontal="center"/>
    </xf>
    <xf numFmtId="49" fontId="27" fillId="0" borderId="2" xfId="25" applyNumberFormat="1" applyFont="1" applyBorder="1" applyAlignment="1" applyProtection="1">
      <alignment horizontal="center" vertical="center"/>
      <protection locked="0"/>
    </xf>
    <xf numFmtId="49" fontId="27" fillId="0" borderId="39" xfId="25" applyNumberFormat="1" applyFont="1" applyBorder="1" applyAlignment="1" applyProtection="1">
      <alignment horizontal="center" vertical="center"/>
      <protection locked="0"/>
    </xf>
    <xf numFmtId="0" fontId="181" fillId="0" borderId="60" xfId="25" applyFont="1" applyBorder="1" applyAlignment="1">
      <alignment horizontal="center" vertical="center"/>
    </xf>
    <xf numFmtId="0" fontId="181" fillId="0" borderId="5" xfId="25" applyFont="1" applyBorder="1" applyAlignment="1">
      <alignment horizontal="center" vertical="center"/>
    </xf>
    <xf numFmtId="0" fontId="10" fillId="0" borderId="7" xfId="25" applyBorder="1" applyAlignment="1">
      <alignment horizontal="center"/>
    </xf>
    <xf numFmtId="0" fontId="10" fillId="0" borderId="4" xfId="25" applyBorder="1" applyAlignment="1">
      <alignment horizontal="center"/>
    </xf>
    <xf numFmtId="49" fontId="10" fillId="0" borderId="7" xfId="25" applyNumberFormat="1" applyBorder="1" applyAlignment="1">
      <alignment horizontal="center"/>
    </xf>
    <xf numFmtId="0" fontId="10" fillId="0" borderId="39" xfId="25" applyBorder="1" applyAlignment="1" applyProtection="1">
      <alignment horizontal="center" vertical="center"/>
      <protection locked="0"/>
    </xf>
    <xf numFmtId="0" fontId="177" fillId="0" borderId="6" xfId="25" applyFont="1" applyBorder="1" applyAlignment="1">
      <alignment horizontal="center" vertical="center"/>
    </xf>
    <xf numFmtId="0" fontId="177" fillId="0" borderId="7" xfId="25" applyFont="1" applyBorder="1" applyAlignment="1">
      <alignment horizontal="center" vertical="center"/>
    </xf>
    <xf numFmtId="0" fontId="177" fillId="0" borderId="4" xfId="25" applyFont="1" applyBorder="1" applyAlignment="1">
      <alignment horizontal="center" vertical="center"/>
    </xf>
    <xf numFmtId="0" fontId="1" fillId="0" borderId="0" xfId="61" applyAlignment="1">
      <alignment wrapText="1"/>
    </xf>
    <xf numFmtId="0" fontId="72" fillId="0" borderId="2" xfId="61" applyFont="1" applyBorder="1" applyAlignment="1" applyProtection="1">
      <alignment horizontal="center" vertical="center"/>
      <protection locked="0"/>
    </xf>
    <xf numFmtId="0" fontId="72" fillId="0" borderId="70" xfId="61" applyFont="1" applyBorder="1" applyAlignment="1" applyProtection="1">
      <alignment horizontal="center" vertical="center"/>
      <protection locked="0"/>
    </xf>
    <xf numFmtId="0" fontId="72" fillId="0" borderId="42" xfId="61" applyFont="1" applyBorder="1" applyAlignment="1" applyProtection="1">
      <alignment horizontal="center" vertical="center"/>
      <protection locked="0"/>
    </xf>
    <xf numFmtId="0" fontId="72" fillId="0" borderId="45" xfId="61" applyFont="1" applyBorder="1" applyAlignment="1" applyProtection="1">
      <alignment horizontal="center" vertical="center"/>
      <protection locked="0"/>
    </xf>
    <xf numFmtId="0" fontId="72" fillId="0" borderId="43" xfId="61" applyFont="1" applyBorder="1" applyAlignment="1" applyProtection="1">
      <alignment horizontal="center" vertical="center"/>
      <protection locked="0"/>
    </xf>
    <xf numFmtId="0" fontId="72" fillId="0" borderId="56" xfId="61" applyFont="1" applyBorder="1" applyAlignment="1" applyProtection="1">
      <alignment horizontal="center"/>
      <protection locked="0"/>
    </xf>
    <xf numFmtId="0" fontId="72" fillId="0" borderId="13" xfId="61" applyFont="1" applyBorder="1" applyAlignment="1" applyProtection="1">
      <alignment horizontal="center"/>
      <protection locked="0"/>
    </xf>
    <xf numFmtId="0" fontId="72" fillId="0" borderId="45" xfId="61" applyFont="1" applyBorder="1" applyAlignment="1" applyProtection="1">
      <alignment horizontal="center" vertical="center" wrapText="1"/>
      <protection locked="0"/>
    </xf>
    <xf numFmtId="0" fontId="72" fillId="0" borderId="43" xfId="61" applyFont="1" applyBorder="1" applyAlignment="1" applyProtection="1">
      <alignment horizontal="center" vertical="center" wrapText="1"/>
      <protection locked="0"/>
    </xf>
    <xf numFmtId="0" fontId="72" fillId="0" borderId="2" xfId="61" applyFont="1" applyBorder="1" applyAlignment="1" applyProtection="1">
      <alignment horizontal="center" vertical="center" wrapText="1"/>
      <protection locked="0"/>
    </xf>
    <xf numFmtId="0" fontId="72" fillId="0" borderId="39" xfId="61" applyFont="1" applyBorder="1" applyAlignment="1" applyProtection="1">
      <alignment horizontal="center" vertical="center" wrapText="1"/>
      <protection locked="0"/>
    </xf>
    <xf numFmtId="0" fontId="72" fillId="0" borderId="70" xfId="61" applyFont="1" applyBorder="1" applyAlignment="1" applyProtection="1">
      <alignment horizontal="center" vertical="center" wrapText="1"/>
      <protection locked="0"/>
    </xf>
    <xf numFmtId="0" fontId="72" fillId="0" borderId="73" xfId="61" applyFont="1" applyBorder="1" applyAlignment="1" applyProtection="1">
      <alignment horizontal="center" vertical="center" wrapText="1"/>
      <protection locked="0"/>
    </xf>
    <xf numFmtId="0" fontId="72" fillId="0" borderId="47" xfId="61" applyFont="1" applyBorder="1" applyAlignment="1" applyProtection="1">
      <alignment horizontal="center" vertical="center"/>
      <protection locked="0"/>
    </xf>
    <xf numFmtId="0" fontId="72" fillId="0" borderId="39" xfId="61" applyFont="1" applyBorder="1" applyAlignment="1" applyProtection="1">
      <alignment horizontal="center" vertical="center"/>
      <protection locked="0"/>
    </xf>
    <xf numFmtId="0" fontId="66" fillId="27" borderId="3" xfId="61" applyFont="1" applyFill="1" applyBorder="1" applyAlignment="1">
      <alignment horizontal="center" vertical="center" wrapText="1"/>
    </xf>
    <xf numFmtId="0" fontId="66" fillId="27" borderId="16" xfId="61" applyFont="1" applyFill="1" applyBorder="1" applyAlignment="1">
      <alignment horizontal="center" vertical="center" wrapText="1"/>
    </xf>
    <xf numFmtId="0" fontId="111" fillId="0" borderId="6" xfId="61" applyFont="1" applyBorder="1" applyAlignment="1">
      <alignment horizontal="left" vertical="top" wrapText="1"/>
    </xf>
    <xf numFmtId="0" fontId="111" fillId="0" borderId="7" xfId="61" applyFont="1" applyBorder="1" applyAlignment="1">
      <alignment horizontal="left" vertical="top" wrapText="1"/>
    </xf>
    <xf numFmtId="0" fontId="111" fillId="0" borderId="8" xfId="61" applyFont="1" applyBorder="1" applyAlignment="1">
      <alignment horizontal="left" vertical="top" wrapText="1"/>
    </xf>
    <xf numFmtId="0" fontId="111" fillId="0" borderId="0" xfId="61" applyFont="1" applyAlignment="1">
      <alignment horizontal="left" vertical="top" wrapText="1"/>
    </xf>
    <xf numFmtId="0" fontId="1" fillId="0" borderId="0" xfId="61" applyAlignment="1">
      <alignment horizontal="center" vertical="center" wrapText="1"/>
    </xf>
    <xf numFmtId="0" fontId="1" fillId="0" borderId="0" xfId="61" applyAlignment="1">
      <alignment horizontal="center" vertical="center"/>
    </xf>
    <xf numFmtId="0" fontId="1" fillId="16" borderId="3" xfId="61" applyFill="1" applyBorder="1" applyAlignment="1">
      <alignment horizontal="center" vertical="center"/>
    </xf>
    <xf numFmtId="0" fontId="1" fillId="16" borderId="16" xfId="61" applyFill="1" applyBorder="1" applyAlignment="1">
      <alignment horizontal="center" vertical="center"/>
    </xf>
    <xf numFmtId="0" fontId="66" fillId="27" borderId="3" xfId="61" applyFont="1" applyFill="1" applyBorder="1" applyAlignment="1">
      <alignment horizontal="center" vertical="center"/>
    </xf>
    <xf numFmtId="0" fontId="52" fillId="0" borderId="8" xfId="61" applyFont="1" applyBorder="1" applyAlignment="1">
      <alignment horizontal="right" vertical="top"/>
    </xf>
    <xf numFmtId="0" fontId="52" fillId="0" borderId="0" xfId="61" applyFont="1" applyAlignment="1">
      <alignment horizontal="right" vertical="top"/>
    </xf>
    <xf numFmtId="175" fontId="52" fillId="0" borderId="9" xfId="61" applyNumberFormat="1" applyFont="1" applyBorder="1" applyAlignment="1">
      <alignment horizontal="left" vertical="top" wrapText="1"/>
    </xf>
    <xf numFmtId="175" fontId="52" fillId="0" borderId="20" xfId="61" applyNumberFormat="1" applyFont="1" applyBorder="1" applyAlignment="1">
      <alignment horizontal="left" vertical="top" wrapText="1"/>
    </xf>
    <xf numFmtId="0" fontId="72" fillId="0" borderId="54" xfId="61" applyFont="1" applyBorder="1" applyAlignment="1">
      <alignment horizontal="center" wrapText="1"/>
    </xf>
    <xf numFmtId="0" fontId="72" fillId="0" borderId="44" xfId="61" applyFont="1" applyBorder="1" applyAlignment="1">
      <alignment horizontal="center" wrapText="1"/>
    </xf>
    <xf numFmtId="0" fontId="72" fillId="0" borderId="61" xfId="61" applyFont="1" applyBorder="1" applyAlignment="1">
      <alignment horizontal="center" wrapText="1"/>
    </xf>
    <xf numFmtId="0" fontId="72" fillId="0" borderId="3" xfId="61" applyFont="1" applyBorder="1" applyAlignment="1">
      <alignment horizontal="center" wrapText="1"/>
    </xf>
    <xf numFmtId="0" fontId="110" fillId="0" borderId="61" xfId="61" applyFont="1" applyBorder="1" applyAlignment="1">
      <alignment horizontal="center" wrapText="1"/>
    </xf>
    <xf numFmtId="0" fontId="110" fillId="0" borderId="3" xfId="61" applyFont="1" applyBorder="1" applyAlignment="1">
      <alignment horizontal="center" wrapText="1"/>
    </xf>
    <xf numFmtId="0" fontId="51" fillId="0" borderId="61" xfId="61" applyFont="1" applyBorder="1" applyAlignment="1">
      <alignment horizontal="center" vertical="top" wrapText="1"/>
    </xf>
    <xf numFmtId="0" fontId="51" fillId="0" borderId="3" xfId="61" applyFont="1" applyBorder="1" applyAlignment="1">
      <alignment horizontal="center" vertical="top" wrapText="1"/>
    </xf>
    <xf numFmtId="0" fontId="51" fillId="0" borderId="56" xfId="61" applyFont="1" applyBorder="1" applyAlignment="1">
      <alignment horizontal="center" vertical="top" wrapText="1"/>
    </xf>
    <xf numFmtId="0" fontId="51" fillId="0" borderId="13" xfId="61" applyFont="1" applyBorder="1" applyAlignment="1">
      <alignment horizontal="center" vertical="top" wrapText="1"/>
    </xf>
    <xf numFmtId="0" fontId="1" fillId="0" borderId="44" xfId="61" applyBorder="1" applyAlignment="1" applyProtection="1">
      <alignment horizontal="center"/>
      <protection locked="0"/>
    </xf>
    <xf numFmtId="0" fontId="1" fillId="0" borderId="55" xfId="61" applyBorder="1" applyAlignment="1" applyProtection="1">
      <alignment horizontal="center"/>
      <protection locked="0"/>
    </xf>
    <xf numFmtId="0" fontId="1" fillId="0" borderId="3" xfId="61" applyBorder="1" applyAlignment="1" applyProtection="1">
      <alignment horizontal="center"/>
      <protection locked="0"/>
    </xf>
    <xf numFmtId="0" fontId="1" fillId="0" borderId="58" xfId="61" applyBorder="1" applyAlignment="1" applyProtection="1">
      <alignment horizontal="center"/>
      <protection locked="0"/>
    </xf>
    <xf numFmtId="0" fontId="1" fillId="0" borderId="13" xfId="61" applyBorder="1" applyAlignment="1" applyProtection="1">
      <alignment horizontal="center"/>
      <protection locked="0"/>
    </xf>
    <xf numFmtId="0" fontId="1" fillId="0" borderId="57" xfId="61" applyBorder="1" applyAlignment="1" applyProtection="1">
      <alignment horizontal="center"/>
      <protection locked="0"/>
    </xf>
    <xf numFmtId="0" fontId="113" fillId="0" borderId="0" xfId="0" applyFont="1" applyAlignment="1">
      <alignment horizontal="center" vertical="center"/>
    </xf>
    <xf numFmtId="49" fontId="10" fillId="4" borderId="37" xfId="0" applyNumberFormat="1" applyFont="1" applyFill="1" applyBorder="1" applyAlignment="1" applyProtection="1">
      <alignment horizontal="left" vertical="center" wrapText="1"/>
      <protection locked="0"/>
    </xf>
    <xf numFmtId="49" fontId="10" fillId="4" borderId="77" xfId="0" applyNumberFormat="1" applyFont="1" applyFill="1" applyBorder="1" applyAlignment="1" applyProtection="1">
      <alignment horizontal="left" vertical="center" wrapText="1"/>
      <protection locked="0"/>
    </xf>
    <xf numFmtId="49" fontId="10" fillId="4" borderId="23" xfId="0" applyNumberFormat="1" applyFont="1" applyFill="1" applyBorder="1" applyAlignment="1" applyProtection="1">
      <alignment horizontal="left" vertical="center" wrapText="1"/>
      <protection locked="0"/>
    </xf>
    <xf numFmtId="49" fontId="10" fillId="28" borderId="37" xfId="0" applyNumberFormat="1" applyFont="1" applyFill="1" applyBorder="1" applyAlignment="1" applyProtection="1">
      <alignment horizontal="left" vertical="top" wrapText="1"/>
      <protection locked="0"/>
    </xf>
    <xf numFmtId="49" fontId="10" fillId="28" borderId="77" xfId="0" applyNumberFormat="1" applyFont="1" applyFill="1" applyBorder="1" applyAlignment="1" applyProtection="1">
      <alignment horizontal="left" vertical="top" wrapText="1"/>
      <protection locked="0"/>
    </xf>
    <xf numFmtId="49" fontId="10" fillId="28" borderId="23" xfId="0" applyNumberFormat="1" applyFont="1" applyFill="1" applyBorder="1" applyAlignment="1" applyProtection="1">
      <alignment horizontal="left" vertical="top" wrapText="1"/>
      <protection locked="0"/>
    </xf>
    <xf numFmtId="49" fontId="10" fillId="4" borderId="62" xfId="0" applyNumberFormat="1" applyFont="1" applyFill="1" applyBorder="1" applyAlignment="1" applyProtection="1">
      <alignment horizontal="center" vertical="center"/>
      <protection locked="0"/>
    </xf>
    <xf numFmtId="49" fontId="10" fillId="4" borderId="15" xfId="0" applyNumberFormat="1" applyFont="1" applyFill="1" applyBorder="1" applyAlignment="1" applyProtection="1">
      <alignment horizontal="center" vertical="center"/>
      <protection locked="0"/>
    </xf>
    <xf numFmtId="49" fontId="10" fillId="4" borderId="60" xfId="0" applyNumberFormat="1" applyFont="1" applyFill="1" applyBorder="1" applyAlignment="1" applyProtection="1">
      <alignment horizontal="center" vertical="center" wrapText="1"/>
      <protection locked="0"/>
    </xf>
    <xf numFmtId="49" fontId="10" fillId="4" borderId="0" xfId="0" applyNumberFormat="1" applyFont="1" applyFill="1" applyAlignment="1" applyProtection="1">
      <alignment horizontal="center" vertical="center" wrapText="1"/>
      <protection locked="0"/>
    </xf>
    <xf numFmtId="49" fontId="10" fillId="4" borderId="32" xfId="0" applyNumberFormat="1" applyFont="1" applyFill="1" applyBorder="1" applyAlignment="1" applyProtection="1">
      <alignment horizontal="center" vertical="center" wrapText="1"/>
      <protection locked="0"/>
    </xf>
    <xf numFmtId="49" fontId="10" fillId="4" borderId="37" xfId="0" applyNumberFormat="1" applyFont="1" applyFill="1" applyBorder="1" applyAlignment="1" applyProtection="1">
      <alignment horizontal="center" vertical="center" wrapText="1"/>
      <protection locked="0"/>
    </xf>
    <xf numFmtId="49" fontId="10" fillId="4" borderId="77" xfId="0" applyNumberFormat="1" applyFont="1" applyFill="1" applyBorder="1" applyAlignment="1" applyProtection="1">
      <alignment horizontal="center" vertical="center" wrapText="1"/>
      <protection locked="0"/>
    </xf>
    <xf numFmtId="49" fontId="10" fillId="4" borderId="23" xfId="0" applyNumberFormat="1" applyFont="1" applyFill="1" applyBorder="1" applyAlignment="1" applyProtection="1">
      <alignment horizontal="center" vertical="center" wrapText="1"/>
      <protection locked="0"/>
    </xf>
    <xf numFmtId="0" fontId="10" fillId="4" borderId="21" xfId="0" applyFont="1" applyFill="1" applyBorder="1" applyAlignment="1">
      <alignment horizontal="left" vertical="top"/>
    </xf>
    <xf numFmtId="0" fontId="10" fillId="4" borderId="9" xfId="0" applyFont="1" applyFill="1" applyBorder="1" applyAlignment="1">
      <alignment horizontal="left" vertical="top"/>
    </xf>
    <xf numFmtId="0" fontId="10" fillId="4" borderId="20" xfId="0" applyFont="1" applyFill="1" applyBorder="1" applyAlignment="1">
      <alignment horizontal="left" vertical="top"/>
    </xf>
    <xf numFmtId="0" fontId="19" fillId="28" borderId="21" xfId="0" applyFont="1" applyFill="1" applyBorder="1" applyAlignment="1">
      <alignment horizontal="left" vertical="top" wrapText="1"/>
    </xf>
    <xf numFmtId="0" fontId="19" fillId="28" borderId="9" xfId="0" applyFont="1" applyFill="1" applyBorder="1" applyAlignment="1">
      <alignment horizontal="left" vertical="top" wrapText="1"/>
    </xf>
    <xf numFmtId="0" fontId="19" fillId="28" borderId="20" xfId="0" applyFont="1" applyFill="1" applyBorder="1" applyAlignment="1">
      <alignment horizontal="left" vertical="top" wrapText="1"/>
    </xf>
    <xf numFmtId="49" fontId="10" fillId="28" borderId="60" xfId="0" applyNumberFormat="1" applyFont="1" applyFill="1" applyBorder="1" applyAlignment="1" applyProtection="1">
      <alignment horizontal="left" vertical="center" wrapText="1"/>
      <protection locked="0"/>
    </xf>
    <xf numFmtId="49" fontId="10" fillId="28" borderId="0" xfId="0" applyNumberFormat="1" applyFont="1" applyFill="1" applyAlignment="1" applyProtection="1">
      <alignment horizontal="left" vertical="center" wrapText="1"/>
      <protection locked="0"/>
    </xf>
    <xf numFmtId="49" fontId="10" fillId="28" borderId="32" xfId="0" applyNumberFormat="1" applyFont="1" applyFill="1" applyBorder="1" applyAlignment="1" applyProtection="1">
      <alignment horizontal="left" vertical="center" wrapText="1"/>
      <protection locked="0"/>
    </xf>
    <xf numFmtId="49" fontId="10" fillId="28" borderId="62" xfId="0" applyNumberFormat="1" applyFont="1" applyFill="1" applyBorder="1" applyAlignment="1" applyProtection="1">
      <alignment horizontal="center" vertical="center"/>
      <protection locked="0"/>
    </xf>
    <xf numFmtId="49" fontId="10" fillId="28" borderId="15" xfId="0" applyNumberFormat="1" applyFont="1" applyFill="1" applyBorder="1" applyAlignment="1" applyProtection="1">
      <alignment horizontal="center" vertical="center"/>
      <protection locked="0"/>
    </xf>
    <xf numFmtId="0" fontId="19" fillId="0" borderId="0" xfId="0" applyFont="1" applyAlignment="1">
      <alignment horizontal="center"/>
    </xf>
    <xf numFmtId="0" fontId="19" fillId="0" borderId="16" xfId="0" applyFont="1" applyBorder="1" applyAlignment="1">
      <alignment horizontal="left"/>
    </xf>
    <xf numFmtId="0" fontId="19" fillId="0" borderId="2" xfId="0" applyFont="1" applyBorder="1" applyAlignment="1">
      <alignment horizontal="left"/>
    </xf>
    <xf numFmtId="0" fontId="19" fillId="0" borderId="39" xfId="0" applyFont="1" applyBorder="1" applyAlignment="1">
      <alignment horizontal="left"/>
    </xf>
    <xf numFmtId="0" fontId="10" fillId="4" borderId="21" xfId="0" applyFont="1" applyFill="1" applyBorder="1" applyAlignment="1">
      <alignment horizontal="left"/>
    </xf>
    <xf numFmtId="0" fontId="10" fillId="4" borderId="9" xfId="0" applyFont="1" applyFill="1" applyBorder="1" applyAlignment="1">
      <alignment horizontal="left"/>
    </xf>
    <xf numFmtId="0" fontId="10" fillId="4" borderId="20" xfId="0" applyFont="1" applyFill="1" applyBorder="1" applyAlignment="1">
      <alignment horizontal="left"/>
    </xf>
    <xf numFmtId="0" fontId="10" fillId="4" borderId="37" xfId="0" applyFont="1" applyFill="1" applyBorder="1" applyAlignment="1">
      <alignment horizontal="left"/>
    </xf>
    <xf numFmtId="0" fontId="10" fillId="4" borderId="77" xfId="0" applyFont="1" applyFill="1" applyBorder="1" applyAlignment="1">
      <alignment horizontal="left"/>
    </xf>
    <xf numFmtId="0" fontId="10" fillId="4" borderId="23" xfId="0" applyFont="1" applyFill="1" applyBorder="1" applyAlignment="1">
      <alignment horizontal="left"/>
    </xf>
    <xf numFmtId="0" fontId="19" fillId="28" borderId="85" xfId="0" applyFont="1" applyFill="1" applyBorder="1" applyAlignment="1">
      <alignment horizontal="left" vertical="top"/>
    </xf>
    <xf numFmtId="0" fontId="19" fillId="28" borderId="20" xfId="0" applyFont="1" applyFill="1" applyBorder="1" applyAlignment="1">
      <alignment horizontal="left" vertical="top"/>
    </xf>
    <xf numFmtId="49" fontId="10" fillId="28" borderId="83" xfId="0" applyNumberFormat="1" applyFont="1" applyFill="1" applyBorder="1" applyAlignment="1" applyProtection="1">
      <alignment horizontal="left" vertical="top" wrapText="1"/>
      <protection locked="0"/>
    </xf>
    <xf numFmtId="49" fontId="10" fillId="28" borderId="32" xfId="0" applyNumberFormat="1" applyFont="1" applyFill="1" applyBorder="1" applyAlignment="1" applyProtection="1">
      <alignment horizontal="left" vertical="top" wrapText="1"/>
      <protection locked="0"/>
    </xf>
    <xf numFmtId="49" fontId="19" fillId="28" borderId="21" xfId="0" applyNumberFormat="1" applyFont="1" applyFill="1" applyBorder="1" applyAlignment="1" applyProtection="1">
      <alignment vertical="top" wrapText="1"/>
      <protection locked="0"/>
    </xf>
    <xf numFmtId="49" fontId="19" fillId="28" borderId="9" xfId="0" applyNumberFormat="1" applyFont="1" applyFill="1" applyBorder="1" applyAlignment="1" applyProtection="1">
      <alignment vertical="top" wrapText="1"/>
      <protection locked="0"/>
    </xf>
    <xf numFmtId="49" fontId="19" fillId="28" borderId="20" xfId="0" applyNumberFormat="1" applyFont="1" applyFill="1" applyBorder="1" applyAlignment="1" applyProtection="1">
      <alignment vertical="top" wrapText="1"/>
      <protection locked="0"/>
    </xf>
    <xf numFmtId="49" fontId="10" fillId="28" borderId="37" xfId="0" applyNumberFormat="1" applyFont="1" applyFill="1" applyBorder="1" applyAlignment="1" applyProtection="1">
      <alignment horizontal="left" vertical="center" wrapText="1"/>
      <protection locked="0"/>
    </xf>
    <xf numFmtId="49" fontId="10" fillId="28" borderId="77" xfId="0" applyNumberFormat="1" applyFont="1" applyFill="1" applyBorder="1" applyAlignment="1" applyProtection="1">
      <alignment horizontal="left" vertical="center" wrapText="1"/>
      <protection locked="0"/>
    </xf>
    <xf numFmtId="49" fontId="10" fillId="28" borderId="23" xfId="0" applyNumberFormat="1" applyFont="1" applyFill="1" applyBorder="1" applyAlignment="1" applyProtection="1">
      <alignment horizontal="left" vertical="center" wrapText="1"/>
      <protection locked="0"/>
    </xf>
    <xf numFmtId="0" fontId="19" fillId="28" borderId="21" xfId="0" applyFont="1" applyFill="1" applyBorder="1" applyAlignment="1">
      <alignment horizontal="left" vertical="top"/>
    </xf>
    <xf numFmtId="0" fontId="19" fillId="28" borderId="9" xfId="0" applyFont="1" applyFill="1" applyBorder="1" applyAlignment="1">
      <alignment horizontal="left" vertical="top"/>
    </xf>
    <xf numFmtId="49" fontId="0" fillId="15" borderId="21" xfId="0" applyNumberFormat="1" applyFill="1" applyBorder="1" applyAlignment="1" applyProtection="1">
      <alignment horizontal="left" wrapText="1"/>
      <protection locked="0"/>
    </xf>
    <xf numFmtId="49" fontId="0" fillId="15" borderId="9" xfId="0" applyNumberFormat="1" applyFill="1" applyBorder="1" applyAlignment="1" applyProtection="1">
      <alignment horizontal="left" wrapText="1"/>
      <protection locked="0"/>
    </xf>
    <xf numFmtId="49" fontId="0" fillId="15" borderId="20" xfId="0" applyNumberFormat="1" applyFill="1" applyBorder="1" applyAlignment="1" applyProtection="1">
      <alignment horizontal="left" wrapText="1"/>
      <protection locked="0"/>
    </xf>
    <xf numFmtId="0" fontId="10" fillId="4" borderId="21" xfId="0" applyFont="1" applyFill="1" applyBorder="1" applyAlignment="1">
      <alignment wrapText="1"/>
    </xf>
    <xf numFmtId="0" fontId="0" fillId="4" borderId="9" xfId="0" applyFill="1" applyBorder="1"/>
    <xf numFmtId="0" fontId="0" fillId="4" borderId="20" xfId="0" applyFill="1" applyBorder="1"/>
    <xf numFmtId="49" fontId="10" fillId="4" borderId="60" xfId="0" applyNumberFormat="1" applyFont="1" applyFill="1" applyBorder="1" applyAlignment="1" applyProtection="1">
      <alignment horizontal="left" wrapText="1"/>
      <protection locked="0"/>
    </xf>
    <xf numFmtId="49" fontId="0" fillId="4" borderId="0" xfId="0" applyNumberFormat="1" applyFill="1" applyAlignment="1" applyProtection="1">
      <alignment horizontal="left" wrapText="1"/>
      <protection locked="0"/>
    </xf>
    <xf numFmtId="49" fontId="0" fillId="4" borderId="23" xfId="0" applyNumberFormat="1" applyFill="1" applyBorder="1" applyAlignment="1" applyProtection="1">
      <alignment horizontal="left" wrapText="1"/>
      <protection locked="0"/>
    </xf>
    <xf numFmtId="0" fontId="115" fillId="15" borderId="20" xfId="0" applyFont="1" applyFill="1" applyBorder="1" applyAlignment="1">
      <alignment horizontal="left" vertical="top" wrapText="1"/>
    </xf>
    <xf numFmtId="0" fontId="0" fillId="15" borderId="32" xfId="0" applyFill="1" applyBorder="1" applyAlignment="1">
      <alignment horizontal="left" vertical="top" wrapText="1"/>
    </xf>
    <xf numFmtId="0" fontId="0" fillId="15" borderId="23" xfId="0" applyFill="1" applyBorder="1" applyAlignment="1">
      <alignment horizontal="left" vertical="top" wrapText="1"/>
    </xf>
    <xf numFmtId="49" fontId="0" fillId="15" borderId="16" xfId="0" applyNumberFormat="1" applyFill="1" applyBorder="1" applyAlignment="1" applyProtection="1">
      <alignment horizontal="left" wrapText="1"/>
      <protection locked="0"/>
    </xf>
    <xf numFmtId="49" fontId="0" fillId="15" borderId="2" xfId="0" applyNumberFormat="1" applyFill="1" applyBorder="1" applyAlignment="1" applyProtection="1">
      <alignment horizontal="left" wrapText="1"/>
      <protection locked="0"/>
    </xf>
    <xf numFmtId="49" fontId="0" fillId="15" borderId="39" xfId="0" applyNumberFormat="1" applyFill="1" applyBorder="1" applyAlignment="1" applyProtection="1">
      <alignment horizontal="left" wrapText="1"/>
      <protection locked="0"/>
    </xf>
    <xf numFmtId="0" fontId="115" fillId="15" borderId="62" xfId="0" applyFont="1" applyFill="1" applyBorder="1" applyAlignment="1">
      <alignment horizontal="left" vertical="top" wrapText="1"/>
    </xf>
    <xf numFmtId="0" fontId="115" fillId="15" borderId="15" xfId="0" applyFont="1" applyFill="1" applyBorder="1" applyAlignment="1">
      <alignment horizontal="left" vertical="top" wrapText="1"/>
    </xf>
    <xf numFmtId="0" fontId="115" fillId="15" borderId="9" xfId="0" applyFont="1" applyFill="1" applyBorder="1" applyAlignment="1">
      <alignment horizontal="left" vertical="center" wrapText="1"/>
    </xf>
    <xf numFmtId="0" fontId="115" fillId="15" borderId="20" xfId="0" applyFont="1" applyFill="1" applyBorder="1" applyAlignment="1">
      <alignment horizontal="left" vertical="center" wrapText="1"/>
    </xf>
    <xf numFmtId="0" fontId="115" fillId="15" borderId="77" xfId="0" applyFont="1" applyFill="1" applyBorder="1" applyAlignment="1">
      <alignment horizontal="left" vertical="center" wrapText="1"/>
    </xf>
    <xf numFmtId="0" fontId="115" fillId="15" borderId="23" xfId="0" applyFont="1" applyFill="1" applyBorder="1" applyAlignment="1">
      <alignment horizontal="left" vertical="center" wrapText="1"/>
    </xf>
    <xf numFmtId="49" fontId="10" fillId="15" borderId="16" xfId="0" applyNumberFormat="1" applyFont="1" applyFill="1" applyBorder="1" applyAlignment="1" applyProtection="1">
      <alignment horizontal="left" wrapText="1"/>
      <protection locked="0"/>
    </xf>
    <xf numFmtId="49" fontId="10" fillId="15" borderId="2" xfId="0" applyNumberFormat="1" applyFont="1" applyFill="1" applyBorder="1" applyAlignment="1" applyProtection="1">
      <alignment horizontal="left" wrapText="1"/>
      <protection locked="0"/>
    </xf>
    <xf numFmtId="49" fontId="10" fillId="15" borderId="39" xfId="0" applyNumberFormat="1" applyFont="1" applyFill="1" applyBorder="1" applyAlignment="1" applyProtection="1">
      <alignment horizontal="left" wrapText="1"/>
      <protection locked="0"/>
    </xf>
    <xf numFmtId="0" fontId="115" fillId="15" borderId="32" xfId="0" applyFont="1" applyFill="1" applyBorder="1" applyAlignment="1">
      <alignment horizontal="left" vertical="top" wrapText="1"/>
    </xf>
    <xf numFmtId="0" fontId="115" fillId="15" borderId="23" xfId="0" applyFont="1" applyFill="1" applyBorder="1" applyAlignment="1">
      <alignment horizontal="left" vertical="top" wrapText="1"/>
    </xf>
    <xf numFmtId="0" fontId="115" fillId="15" borderId="31" xfId="0" applyFont="1" applyFill="1" applyBorder="1" applyAlignment="1">
      <alignment horizontal="left" vertical="top" wrapText="1"/>
    </xf>
    <xf numFmtId="0" fontId="10" fillId="4" borderId="20" xfId="0" applyFont="1" applyFill="1" applyBorder="1" applyAlignment="1">
      <alignment horizontal="left" vertical="top" wrapText="1"/>
    </xf>
    <xf numFmtId="0" fontId="10" fillId="4" borderId="32" xfId="0" applyFont="1" applyFill="1" applyBorder="1" applyAlignment="1">
      <alignment horizontal="left" vertical="top" wrapText="1"/>
    </xf>
    <xf numFmtId="0" fontId="10" fillId="4" borderId="23" xfId="0" applyFont="1" applyFill="1" applyBorder="1" applyAlignment="1">
      <alignment horizontal="left" vertical="top" wrapText="1"/>
    </xf>
    <xf numFmtId="0" fontId="19" fillId="0" borderId="0" xfId="0" applyFont="1" applyAlignment="1">
      <alignment horizontal="center" vertical="top"/>
    </xf>
    <xf numFmtId="0" fontId="19" fillId="28" borderId="9" xfId="0" applyFont="1" applyFill="1" applyBorder="1" applyAlignment="1">
      <alignment horizontal="left"/>
    </xf>
    <xf numFmtId="0" fontId="19" fillId="28" borderId="20" xfId="0" applyFont="1" applyFill="1" applyBorder="1" applyAlignment="1">
      <alignment horizontal="left"/>
    </xf>
    <xf numFmtId="0" fontId="115" fillId="15" borderId="9" xfId="0" applyFont="1" applyFill="1" applyBorder="1" applyAlignment="1">
      <alignment horizontal="left"/>
    </xf>
    <xf numFmtId="0" fontId="115" fillId="15" borderId="20" xfId="0" applyFont="1" applyFill="1" applyBorder="1" applyAlignment="1">
      <alignment horizontal="left"/>
    </xf>
    <xf numFmtId="0" fontId="0" fillId="28" borderId="77" xfId="0" applyFill="1" applyBorder="1" applyAlignment="1">
      <alignment horizontal="left" wrapText="1"/>
    </xf>
    <xf numFmtId="0" fontId="0" fillId="28" borderId="23" xfId="0" applyFill="1" applyBorder="1" applyAlignment="1">
      <alignment horizontal="left" wrapText="1"/>
    </xf>
    <xf numFmtId="0" fontId="10" fillId="15" borderId="77" xfId="0" applyFont="1" applyFill="1" applyBorder="1" applyAlignment="1">
      <alignment horizontal="center" wrapText="1"/>
    </xf>
    <xf numFmtId="0" fontId="10" fillId="15" borderId="23" xfId="0" applyFont="1" applyFill="1" applyBorder="1" applyAlignment="1">
      <alignment horizontal="center" wrapText="1"/>
    </xf>
    <xf numFmtId="49" fontId="10" fillId="0" borderId="16" xfId="0" applyNumberFormat="1" applyFont="1" applyBorder="1" applyAlignment="1" applyProtection="1">
      <alignment horizontal="left" wrapText="1"/>
      <protection locked="0"/>
    </xf>
    <xf numFmtId="49" fontId="10" fillId="0" borderId="39" xfId="0" applyNumberFormat="1" applyFont="1" applyBorder="1" applyAlignment="1" applyProtection="1">
      <alignment horizontal="left" wrapText="1"/>
      <protection locked="0"/>
    </xf>
    <xf numFmtId="0" fontId="19" fillId="28" borderId="21" xfId="0" applyFont="1" applyFill="1" applyBorder="1" applyAlignment="1">
      <alignment horizontal="left" vertical="center" wrapText="1"/>
    </xf>
    <xf numFmtId="0" fontId="19" fillId="28" borderId="9" xfId="0" applyFont="1" applyFill="1" applyBorder="1" applyAlignment="1">
      <alignment horizontal="left" vertical="center" wrapText="1"/>
    </xf>
    <xf numFmtId="0" fontId="19" fillId="28" borderId="20" xfId="0" applyFont="1" applyFill="1" applyBorder="1" applyAlignment="1">
      <alignment horizontal="left" vertical="center" wrapText="1"/>
    </xf>
    <xf numFmtId="49" fontId="10" fillId="28" borderId="37" xfId="0" applyNumberFormat="1" applyFont="1" applyFill="1" applyBorder="1" applyAlignment="1" applyProtection="1">
      <alignment horizontal="center" vertical="center" wrapText="1"/>
      <protection locked="0"/>
    </xf>
    <xf numFmtId="49" fontId="0" fillId="28" borderId="23" xfId="0" applyNumberFormat="1" applyFill="1" applyBorder="1" applyAlignment="1" applyProtection="1">
      <alignment horizontal="center" vertical="center" wrapText="1"/>
      <protection locked="0"/>
    </xf>
    <xf numFmtId="0" fontId="19" fillId="28" borderId="2" xfId="0" applyFont="1" applyFill="1" applyBorder="1" applyAlignment="1">
      <alignment horizontal="left" vertical="center" wrapText="1"/>
    </xf>
    <xf numFmtId="0" fontId="19" fillId="28" borderId="39" xfId="0" applyFont="1" applyFill="1" applyBorder="1" applyAlignment="1">
      <alignment horizontal="left" vertical="center" wrapText="1"/>
    </xf>
    <xf numFmtId="49" fontId="10" fillId="0" borderId="21" xfId="0" applyNumberFormat="1" applyFont="1" applyBorder="1" applyAlignment="1" applyProtection="1">
      <alignment horizontal="left" wrapText="1"/>
      <protection locked="0"/>
    </xf>
    <xf numFmtId="49" fontId="10" fillId="0" borderId="20" xfId="0" applyNumberFormat="1" applyFont="1" applyBorder="1" applyAlignment="1" applyProtection="1">
      <alignment horizontal="left" wrapText="1"/>
      <protection locked="0"/>
    </xf>
    <xf numFmtId="0" fontId="19" fillId="28" borderId="21" xfId="0" applyFont="1" applyFill="1" applyBorder="1" applyAlignment="1">
      <alignment horizontal="left"/>
    </xf>
    <xf numFmtId="0" fontId="0" fillId="28" borderId="77" xfId="0" applyFill="1" applyBorder="1" applyAlignment="1">
      <alignment horizontal="center" wrapText="1"/>
    </xf>
    <xf numFmtId="0" fontId="0" fillId="28" borderId="23" xfId="0" applyFill="1" applyBorder="1" applyAlignment="1">
      <alignment horizontal="center" wrapText="1"/>
    </xf>
    <xf numFmtId="0" fontId="0" fillId="28" borderId="37" xfId="0" quotePrefix="1" applyFill="1" applyBorder="1" applyAlignment="1">
      <alignment horizontal="center" wrapText="1"/>
    </xf>
    <xf numFmtId="0" fontId="0" fillId="28" borderId="77" xfId="0" quotePrefix="1" applyFill="1" applyBorder="1" applyAlignment="1">
      <alignment horizontal="center" wrapText="1"/>
    </xf>
    <xf numFmtId="0" fontId="0" fillId="28" borderId="23" xfId="0" quotePrefix="1" applyFill="1" applyBorder="1" applyAlignment="1">
      <alignment horizontal="center" wrapText="1"/>
    </xf>
    <xf numFmtId="0" fontId="12" fillId="0" borderId="2" xfId="0" applyFont="1" applyBorder="1" applyAlignment="1">
      <alignment horizontal="center"/>
    </xf>
    <xf numFmtId="0" fontId="12" fillId="0" borderId="39" xfId="0" applyFont="1" applyBorder="1" applyAlignment="1">
      <alignment horizontal="center"/>
    </xf>
    <xf numFmtId="0" fontId="0" fillId="4" borderId="2" xfId="0" applyFill="1" applyBorder="1" applyAlignment="1">
      <alignment horizontal="center"/>
    </xf>
    <xf numFmtId="0" fontId="0" fillId="4" borderId="39" xfId="0" applyFill="1" applyBorder="1" applyAlignment="1">
      <alignment horizontal="center"/>
    </xf>
    <xf numFmtId="0" fontId="12" fillId="0" borderId="16" xfId="0" applyFont="1" applyBorder="1" applyAlignment="1">
      <alignment horizontal="center"/>
    </xf>
    <xf numFmtId="0" fontId="0" fillId="4" borderId="16" xfId="0" applyFill="1" applyBorder="1" applyAlignment="1">
      <alignment horizontal="left" vertical="top" wrapText="1"/>
    </xf>
    <xf numFmtId="0" fontId="0" fillId="4" borderId="39" xfId="0" applyFill="1" applyBorder="1" applyAlignment="1">
      <alignment horizontal="left" vertical="top" wrapText="1"/>
    </xf>
    <xf numFmtId="0" fontId="10" fillId="28" borderId="0" xfId="0" applyFont="1" applyFill="1" applyAlignment="1">
      <alignment horizontal="center"/>
    </xf>
    <xf numFmtId="0" fontId="0" fillId="28" borderId="0" xfId="0" applyFill="1" applyAlignment="1">
      <alignment horizontal="center"/>
    </xf>
    <xf numFmtId="0" fontId="10" fillId="15" borderId="0" xfId="0" applyFont="1" applyFill="1" applyAlignment="1">
      <alignment horizontal="center"/>
    </xf>
    <xf numFmtId="0" fontId="0" fillId="15" borderId="0" xfId="0" applyFill="1" applyAlignment="1">
      <alignment horizontal="center"/>
    </xf>
    <xf numFmtId="0" fontId="10" fillId="0" borderId="0" xfId="0" applyFont="1" applyAlignment="1">
      <alignment horizontal="center"/>
    </xf>
    <xf numFmtId="0" fontId="0" fillId="0" borderId="0" xfId="0" applyAlignment="1">
      <alignment horizontal="center"/>
    </xf>
  </cellXfs>
  <cellStyles count="64">
    <cellStyle name="Calc Currency (0)" xfId="1" xr:uid="{00000000-0005-0000-0000-000000000000}"/>
    <cellStyle name="Calc Currency (0) 2" xfId="2" xr:uid="{00000000-0005-0000-0000-000001000000}"/>
    <cellStyle name="Calc Percent (0)" xfId="3" xr:uid="{00000000-0005-0000-0000-000002000000}"/>
    <cellStyle name="Calc Percent (0) 2" xfId="4" xr:uid="{00000000-0005-0000-0000-000003000000}"/>
    <cellStyle name="Calc Percent (1)" xfId="5" xr:uid="{00000000-0005-0000-0000-000004000000}"/>
    <cellStyle name="Calc Percent (1) 2" xfId="6" xr:uid="{00000000-0005-0000-0000-000005000000}"/>
    <cellStyle name="Currency 18" xfId="7" xr:uid="{00000000-0005-0000-0000-000006000000}"/>
    <cellStyle name="Currency 18 2" xfId="8" xr:uid="{00000000-0005-0000-0000-000007000000}"/>
    <cellStyle name="Enter Currency (0)" xfId="9" xr:uid="{00000000-0005-0000-0000-000008000000}"/>
    <cellStyle name="Enter Currency (0) 2" xfId="10" xr:uid="{00000000-0005-0000-0000-000009000000}"/>
    <cellStyle name="Grey" xfId="11" xr:uid="{00000000-0005-0000-0000-00000A000000}"/>
    <cellStyle name="Grey 2" xfId="12" xr:uid="{00000000-0005-0000-0000-00000B000000}"/>
    <cellStyle name="Header1" xfId="13" xr:uid="{00000000-0005-0000-0000-00000C000000}"/>
    <cellStyle name="Header2" xfId="14" xr:uid="{00000000-0005-0000-0000-00000D000000}"/>
    <cellStyle name="Hyperlink" xfId="54" builtinId="8"/>
    <cellStyle name="Hyperlink 2" xfId="43" xr:uid="{00000000-0005-0000-0000-00000E000000}"/>
    <cellStyle name="Hyperlink 3" xfId="58" xr:uid="{DE3C9027-A7FA-4E43-B665-A586654192EF}"/>
    <cellStyle name="Hyperlink 4" xfId="63" xr:uid="{B7A8F55D-F911-4639-A3F7-BCCD1D140FCC}"/>
    <cellStyle name="Input [yellow]" xfId="15" xr:uid="{00000000-0005-0000-0000-00000F000000}"/>
    <cellStyle name="Input [yellow] 2" xfId="16" xr:uid="{00000000-0005-0000-0000-000010000000}"/>
    <cellStyle name="Link Currency (0)" xfId="17" xr:uid="{00000000-0005-0000-0000-000011000000}"/>
    <cellStyle name="Link Currency (0) 2" xfId="18" xr:uid="{00000000-0005-0000-0000-000012000000}"/>
    <cellStyle name="Milliers [0]_V3-CE compliance mod" xfId="19" xr:uid="{00000000-0005-0000-0000-000013000000}"/>
    <cellStyle name="Milliers_V3-CE compliance mod" xfId="20" xr:uid="{00000000-0005-0000-0000-000014000000}"/>
    <cellStyle name="Monétaire [0]_V3-CE compliance mod" xfId="21" xr:uid="{00000000-0005-0000-0000-000015000000}"/>
    <cellStyle name="Monétaire_V3-CE compliance mod" xfId="22" xr:uid="{00000000-0005-0000-0000-000016000000}"/>
    <cellStyle name="Normal" xfId="0" builtinId="0"/>
    <cellStyle name="Normal - Style1" xfId="23" xr:uid="{00000000-0005-0000-0000-000018000000}"/>
    <cellStyle name="Normal 10" xfId="53" xr:uid="{00000000-0005-0000-0000-000019000000}"/>
    <cellStyle name="Normal 11" xfId="55" xr:uid="{697F9BFB-C1CA-4384-9F2E-A0D2BA997266}"/>
    <cellStyle name="Normal 11 2" xfId="60" xr:uid="{914FEA81-C108-41CC-B30E-660F9AD9E86E}"/>
    <cellStyle name="Normal 12" xfId="57" xr:uid="{84464686-D3E6-4CC2-8127-A8200D23C5EE}"/>
    <cellStyle name="Normal 2" xfId="24" xr:uid="{00000000-0005-0000-0000-00001A000000}"/>
    <cellStyle name="Normal 2 2" xfId="25" xr:uid="{00000000-0005-0000-0000-00001B000000}"/>
    <cellStyle name="Normal 2 3" xfId="39" xr:uid="{00000000-0005-0000-0000-00001C000000}"/>
    <cellStyle name="Normal 2 4" xfId="41" xr:uid="{00000000-0005-0000-0000-00001D000000}"/>
    <cellStyle name="Normal 2 5" xfId="45" xr:uid="{00000000-0005-0000-0000-00001E000000}"/>
    <cellStyle name="Normal 2 5 2" xfId="52" xr:uid="{00000000-0005-0000-0000-00001F000000}"/>
    <cellStyle name="Normal 2 6" xfId="49" xr:uid="{00000000-0005-0000-0000-000020000000}"/>
    <cellStyle name="Normal 21" xfId="56" xr:uid="{782E5995-567B-4F33-A060-A8A94F2ED365}"/>
    <cellStyle name="Normal 22" xfId="62" xr:uid="{51EC7742-DD89-40EA-9364-E566DA74EECD}"/>
    <cellStyle name="Normal 23" xfId="61" xr:uid="{BCFC92B0-3D19-4D70-BFC3-7F5444634FB1}"/>
    <cellStyle name="Normal 3" xfId="26" xr:uid="{00000000-0005-0000-0000-000021000000}"/>
    <cellStyle name="Normal 4" xfId="27" xr:uid="{00000000-0005-0000-0000-000022000000}"/>
    <cellStyle name="Normal 5" xfId="28" xr:uid="{00000000-0005-0000-0000-000023000000}"/>
    <cellStyle name="Normal 6" xfId="38" xr:uid="{00000000-0005-0000-0000-000024000000}"/>
    <cellStyle name="Normal 6 2" xfId="40" xr:uid="{00000000-0005-0000-0000-000025000000}"/>
    <cellStyle name="Normal 7" xfId="42" xr:uid="{00000000-0005-0000-0000-000026000000}"/>
    <cellStyle name="Normal 7 2" xfId="50" xr:uid="{00000000-0005-0000-0000-000027000000}"/>
    <cellStyle name="Normal 8" xfId="44" xr:uid="{00000000-0005-0000-0000-000028000000}"/>
    <cellStyle name="Normal 9" xfId="51" xr:uid="{00000000-0005-0000-0000-000029000000}"/>
    <cellStyle name="Normal_DFMEA Explainit" xfId="59" xr:uid="{A6133D36-E0E2-405F-9DAD-04BD3FFB3A57}"/>
    <cellStyle name="Percent [2]" xfId="29" xr:uid="{00000000-0005-0000-0000-00002B000000}"/>
    <cellStyle name="Percent [2] 2" xfId="30" xr:uid="{00000000-0005-0000-0000-00002C000000}"/>
    <cellStyle name="Percent 2" xfId="37" xr:uid="{00000000-0005-0000-0000-00002D000000}"/>
    <cellStyle name="PrePop Currency (0)" xfId="31" xr:uid="{00000000-0005-0000-0000-00002E000000}"/>
    <cellStyle name="PrePop Currency (0) 2" xfId="32" xr:uid="{00000000-0005-0000-0000-00002F000000}"/>
    <cellStyle name="Text Indent A" xfId="33" xr:uid="{00000000-0005-0000-0000-000030000000}"/>
    <cellStyle name="Text Indent B" xfId="34" xr:uid="{00000000-0005-0000-0000-000031000000}"/>
    <cellStyle name="Text Indent B 2" xfId="35" xr:uid="{00000000-0005-0000-0000-000032000000}"/>
    <cellStyle name="Thousands" xfId="36" xr:uid="{00000000-0005-0000-0000-000033000000}"/>
    <cellStyle name="常规 2" xfId="47" xr:uid="{00000000-0005-0000-0000-000034000000}"/>
    <cellStyle name="常规_X-0001958 无固定环" xfId="48" xr:uid="{00000000-0005-0000-0000-000035000000}"/>
    <cellStyle name="货币 2" xfId="46" xr:uid="{00000000-0005-0000-0000-000037000000}"/>
  </cellStyles>
  <dxfs count="153">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indexed="10"/>
        </patternFill>
      </fill>
    </dxf>
    <dxf>
      <fill>
        <patternFill>
          <bgColor indexed="13"/>
        </patternFill>
      </fill>
    </dxf>
    <dxf>
      <fill>
        <patternFill>
          <bgColor indexed="11"/>
        </patternFill>
      </fill>
    </dxf>
    <dxf>
      <font>
        <color theme="0"/>
      </font>
      <fill>
        <patternFill>
          <bgColor indexed="10"/>
        </patternFill>
      </fill>
    </dxf>
    <dxf>
      <fill>
        <patternFill>
          <bgColor indexed="11"/>
        </patternFill>
      </fill>
    </dxf>
    <dxf>
      <font>
        <condense val="0"/>
        <extend val="0"/>
        <color indexed="12"/>
      </font>
    </dxf>
    <dxf>
      <font>
        <condense val="0"/>
        <extend val="0"/>
        <color indexed="10"/>
      </font>
    </dxf>
    <dxf>
      <fill>
        <patternFill>
          <bgColor indexed="57"/>
        </patternFill>
      </fill>
    </dxf>
    <dxf>
      <fill>
        <patternFill>
          <bgColor indexed="10"/>
        </patternFill>
      </fill>
    </dxf>
    <dxf>
      <fill>
        <patternFill patternType="none">
          <bgColor indexed="65"/>
        </patternFill>
      </fill>
    </dxf>
    <dxf>
      <fill>
        <patternFill>
          <bgColor indexed="10"/>
        </patternFill>
      </fill>
    </dxf>
    <dxf>
      <fill>
        <patternFill>
          <bgColor indexed="57"/>
        </patternFill>
      </fill>
    </dxf>
    <dxf>
      <fill>
        <patternFill patternType="none">
          <bgColor indexed="65"/>
        </patternFill>
      </fill>
    </dxf>
    <dxf>
      <fill>
        <patternFill>
          <bgColor rgb="FFFF0000"/>
        </patternFill>
      </fill>
    </dxf>
    <dxf>
      <fill>
        <patternFill>
          <bgColor rgb="FFFF3300"/>
        </patternFill>
      </fill>
    </dxf>
    <dxf>
      <fill>
        <patternFill>
          <bgColor rgb="FFFF6600"/>
        </patternFill>
      </fill>
    </dxf>
    <dxf>
      <fill>
        <patternFill>
          <bgColor rgb="FFFF9933"/>
        </patternFill>
      </fill>
    </dxf>
    <dxf>
      <fill>
        <patternFill>
          <bgColor rgb="FFFFCC66"/>
        </patternFill>
      </fill>
    </dxf>
    <dxf>
      <fill>
        <patternFill>
          <bgColor rgb="FFFFFF00"/>
        </patternFill>
      </fill>
    </dxf>
    <dxf>
      <fill>
        <patternFill>
          <bgColor rgb="FFFFFF66"/>
        </patternFill>
      </fill>
    </dxf>
    <dxf>
      <fill>
        <patternFill>
          <bgColor rgb="FFCCFF66"/>
        </patternFill>
      </fill>
    </dxf>
    <dxf>
      <fill>
        <patternFill>
          <bgColor rgb="FF66FF33"/>
        </patternFill>
      </fill>
    </dxf>
    <dxf>
      <fill>
        <patternFill>
          <bgColor rgb="FF00B050"/>
        </patternFill>
      </fill>
    </dxf>
    <dxf>
      <fill>
        <patternFill>
          <bgColor rgb="FFFF0000"/>
        </patternFill>
      </fill>
    </dxf>
    <dxf>
      <fill>
        <patternFill>
          <bgColor rgb="FFFF3300"/>
        </patternFill>
      </fill>
    </dxf>
    <dxf>
      <fill>
        <patternFill>
          <bgColor rgb="FFFF6600"/>
        </patternFill>
      </fill>
    </dxf>
    <dxf>
      <fill>
        <patternFill>
          <bgColor rgb="FFFF9933"/>
        </patternFill>
      </fill>
    </dxf>
    <dxf>
      <fill>
        <patternFill>
          <bgColor rgb="FFFFCC66"/>
        </patternFill>
      </fill>
    </dxf>
    <dxf>
      <fill>
        <patternFill>
          <bgColor rgb="FFFFFF00"/>
        </patternFill>
      </fill>
    </dxf>
    <dxf>
      <fill>
        <patternFill>
          <bgColor rgb="FFFFFF66"/>
        </patternFill>
      </fill>
    </dxf>
    <dxf>
      <fill>
        <patternFill>
          <bgColor rgb="FFCCFF66"/>
        </patternFill>
      </fill>
    </dxf>
    <dxf>
      <fill>
        <patternFill>
          <bgColor rgb="FF66FF33"/>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fill>
        <patternFill>
          <bgColor theme="3" tint="0.79998168889431442"/>
        </patternFill>
      </fill>
    </dxf>
    <dxf>
      <fill>
        <patternFill>
          <bgColor rgb="FFFF0000"/>
        </patternFill>
      </fill>
    </dxf>
    <dxf>
      <fill>
        <patternFill>
          <bgColor rgb="FFFFFF00"/>
        </patternFill>
      </fill>
    </dxf>
    <dxf>
      <fill>
        <patternFill>
          <bgColor rgb="FF92D050"/>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border>
        <left/>
        <right/>
        <top/>
        <bottom/>
      </border>
    </dxf>
    <dxf>
      <fill>
        <patternFill>
          <bgColor theme="0"/>
        </patternFill>
      </fill>
    </dxf>
    <dxf>
      <fill>
        <patternFill>
          <bgColor theme="0"/>
        </patternFill>
      </fill>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ont>
        <color theme="0"/>
      </font>
      <fill>
        <patternFill>
          <bgColor theme="0"/>
        </patternFill>
      </fill>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ill>
        <patternFill>
          <bgColor theme="0"/>
        </patternFill>
      </fill>
      <border>
        <left/>
        <right/>
        <top/>
        <bottom/>
      </border>
    </dxf>
    <dxf>
      <font>
        <color theme="0"/>
      </font>
      <fill>
        <patternFill>
          <bgColor theme="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0" i="0" u="none" strike="noStrike" baseline="0">
                <a:solidFill>
                  <a:srgbClr val="000000"/>
                </a:solidFill>
                <a:latin typeface="Arial"/>
                <a:ea typeface="Arial"/>
                <a:cs typeface="Arial"/>
              </a:defRPr>
            </a:pPr>
            <a:r>
              <a:rPr lang="en-US"/>
              <a:t>Bias Study Run Chart</a:t>
            </a:r>
          </a:p>
        </c:rich>
      </c:tx>
      <c:layout>
        <c:manualLayout>
          <c:xMode val="edge"/>
          <c:yMode val="edge"/>
          <c:x val="0.42968800485099562"/>
          <c:y val="3.3707786526684165E-2"/>
        </c:manualLayout>
      </c:layout>
      <c:overlay val="0"/>
      <c:spPr>
        <a:noFill/>
        <a:ln w="25400">
          <a:noFill/>
        </a:ln>
      </c:spPr>
    </c:title>
    <c:autoTitleDeleted val="0"/>
    <c:plotArea>
      <c:layout>
        <c:manualLayout>
          <c:layoutTarget val="inner"/>
          <c:xMode val="edge"/>
          <c:yMode val="edge"/>
          <c:x val="9.3591944097128246E-2"/>
          <c:y val="0.17333370949155705"/>
          <c:w val="0.77403067280326165"/>
          <c:h val="0.62889025366811502"/>
        </c:manualLayout>
      </c:layout>
      <c:lineChart>
        <c:grouping val="standard"/>
        <c:varyColors val="0"/>
        <c:ser>
          <c:idx val="2"/>
          <c:order val="0"/>
          <c:tx>
            <c:v>Data</c:v>
          </c:tx>
          <c:spPr>
            <a:ln w="12700">
              <a:solidFill>
                <a:srgbClr val="000000"/>
              </a:solidFill>
              <a:prstDash val="solid"/>
            </a:ln>
          </c:spPr>
          <c:marker>
            <c:symbol val="triangle"/>
            <c:size val="5"/>
            <c:spPr>
              <a:solidFill>
                <a:srgbClr val="FFFF00"/>
              </a:solidFill>
              <a:ln>
                <a:solidFill>
                  <a:srgbClr val="FFFF00"/>
                </a:solidFill>
                <a:prstDash val="solid"/>
              </a:ln>
            </c:spPr>
          </c:marker>
          <c:cat>
            <c:numRef>
              <c:f>('6a - Bias Study Worksheet'!$C$15:$Q$15,'6a - Bias Study Worksheet'!$C$17:$Q$17)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('6a - Bias Study Worksheet'!$C$16:$Q$16,'6a - Bias Study Worksheet'!$C$18:$Q$18)</c:f>
              <c:numCache>
                <c:formatCode>General</c:formatCode>
                <c:ptCount val="30"/>
              </c:numCache>
            </c:numRef>
          </c:val>
          <c:smooth val="0"/>
          <c:extLst>
            <c:ext xmlns:c16="http://schemas.microsoft.com/office/drawing/2014/chart" uri="{C3380CC4-5D6E-409C-BE32-E72D297353CC}">
              <c16:uniqueId val="{00000000-A502-4149-BE37-230CD5102C76}"/>
            </c:ext>
          </c:extLst>
        </c:ser>
        <c:ser>
          <c:idx val="0"/>
          <c:order val="3"/>
          <c:spPr>
            <a:ln w="12700">
              <a:solidFill>
                <a:srgbClr val="000080"/>
              </a:solidFill>
              <a:prstDash val="solid"/>
            </a:ln>
          </c:spPr>
          <c:marker>
            <c:symbol val="diamond"/>
            <c:size val="5"/>
            <c:spPr>
              <a:solidFill>
                <a:srgbClr val="000080"/>
              </a:solidFill>
              <a:ln>
                <a:solidFill>
                  <a:srgbClr val="000080"/>
                </a:solidFill>
                <a:prstDash val="solid"/>
              </a:ln>
            </c:spPr>
          </c:marker>
          <c:cat>
            <c:numRef>
              <c:f>('6a - Bias Study Worksheet'!$C$15:$Q$15,'6a - Bias Study Worksheet'!$C$17:$Q$17)</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('6a - Bias Study Worksheet'!$C$16:$Q$16,'6a - Bias Study Worksheet'!$C$18:$Q$18)</c:f>
              <c:numCache>
                <c:formatCode>General</c:formatCode>
                <c:ptCount val="30"/>
              </c:numCache>
            </c:numRef>
          </c:val>
          <c:smooth val="0"/>
          <c:extLst>
            <c:ext xmlns:c16="http://schemas.microsoft.com/office/drawing/2014/chart" uri="{C3380CC4-5D6E-409C-BE32-E72D297353CC}">
              <c16:uniqueId val="{00000001-A502-4149-BE37-230CD5102C76}"/>
            </c:ext>
          </c:extLst>
        </c:ser>
        <c:dLbls>
          <c:showLegendKey val="0"/>
          <c:showVal val="0"/>
          <c:showCatName val="0"/>
          <c:showSerName val="0"/>
          <c:showPercent val="0"/>
          <c:showBubbleSize val="0"/>
        </c:dLbls>
        <c:marker val="1"/>
        <c:smooth val="0"/>
        <c:axId val="819008944"/>
        <c:axId val="819009336"/>
      </c:lineChart>
      <c:scatterChart>
        <c:scatterStyle val="lineMarker"/>
        <c:varyColors val="0"/>
        <c:ser>
          <c:idx val="3"/>
          <c:order val="1"/>
          <c:tx>
            <c:v>LCL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A502-4149-BE37-230CD5102C76}"/>
                </c:ext>
              </c:extLst>
            </c:dLbl>
            <c:dLbl>
              <c:idx val="1"/>
              <c:layout>
                <c:manualLayout>
                  <c:x val="2.0208034944118988E-2"/>
                  <c:y val="-1.4785402309413066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502-4149-BE37-230CD5102C7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('6a - Bias Study Worksheet'!$C$15,'6a - Bias Study Worksheet'!$Q$17)</c:f>
              <c:numCache>
                <c:formatCode>General</c:formatCode>
                <c:ptCount val="2"/>
                <c:pt idx="0">
                  <c:v>1</c:v>
                </c:pt>
                <c:pt idx="1">
                  <c:v>30</c:v>
                </c:pt>
              </c:numCache>
            </c:numRef>
          </c:xVal>
          <c:yVal>
            <c:numRef>
              <c:f>('6a - Bias Study Worksheet'!$K$26,'6a - Bias Study Worksheet'!$K$26)</c:f>
              <c:numCache>
                <c:formatCode>General</c:formatCode>
                <c:ptCount val="2"/>
                <c:pt idx="0">
                  <c:v>0</c:v>
                </c:pt>
                <c:pt idx="1">
                  <c:v>0</c:v>
                </c:pt>
              </c:numCache>
            </c:numRef>
          </c:yVal>
          <c:smooth val="0"/>
          <c:extLst>
            <c:ext xmlns:c16="http://schemas.microsoft.com/office/drawing/2014/chart" uri="{C3380CC4-5D6E-409C-BE32-E72D297353CC}">
              <c16:uniqueId val="{00000004-A502-4149-BE37-230CD5102C76}"/>
            </c:ext>
          </c:extLst>
        </c:ser>
        <c:ser>
          <c:idx val="4"/>
          <c:order val="2"/>
          <c:tx>
            <c:v>UCL</c:v>
          </c:tx>
          <c:spPr>
            <a:ln w="25400">
              <a:solidFill>
                <a:srgbClr val="000000"/>
              </a:solidFill>
              <a:prstDash val="lgDash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A502-4149-BE37-230CD5102C76}"/>
                </c:ext>
              </c:extLst>
            </c:dLbl>
            <c:dLbl>
              <c:idx val="1"/>
              <c:layout>
                <c:manualLayout>
                  <c:x val="1.9364864276577697E-2"/>
                  <c:y val="-1.071117353707329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502-4149-BE37-230CD5102C76}"/>
                </c:ext>
              </c:extLst>
            </c:dLbl>
            <c:spPr>
              <a:noFill/>
              <a:ln w="25400">
                <a:noFill/>
              </a:ln>
            </c:spPr>
            <c:txPr>
              <a:bodyPr/>
              <a:lstStyle/>
              <a:p>
                <a:pPr>
                  <a:defRPr sz="1350" b="0"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('6a - Bias Study Worksheet'!$C$15,'6a - Bias Study Worksheet'!$Q$17)</c:f>
              <c:numCache>
                <c:formatCode>General</c:formatCode>
                <c:ptCount val="2"/>
                <c:pt idx="0">
                  <c:v>1</c:v>
                </c:pt>
                <c:pt idx="1">
                  <c:v>30</c:v>
                </c:pt>
              </c:numCache>
            </c:numRef>
          </c:xVal>
          <c:yVal>
            <c:numRef>
              <c:f>('6a - Bias Study Worksheet'!$L$26,'6a - Bias Study Worksheet'!$L$26)</c:f>
              <c:numCache>
                <c:formatCode>General</c:formatCode>
                <c:ptCount val="2"/>
                <c:pt idx="0">
                  <c:v>1</c:v>
                </c:pt>
                <c:pt idx="1">
                  <c:v>1</c:v>
                </c:pt>
              </c:numCache>
            </c:numRef>
          </c:yVal>
          <c:smooth val="0"/>
          <c:extLst>
            <c:ext xmlns:c16="http://schemas.microsoft.com/office/drawing/2014/chart" uri="{C3380CC4-5D6E-409C-BE32-E72D297353CC}">
              <c16:uniqueId val="{00000007-A502-4149-BE37-230CD5102C76}"/>
            </c:ext>
          </c:extLst>
        </c:ser>
        <c:dLbls>
          <c:showLegendKey val="0"/>
          <c:showVal val="0"/>
          <c:showCatName val="0"/>
          <c:showSerName val="0"/>
          <c:showPercent val="0"/>
          <c:showBubbleSize val="0"/>
        </c:dLbls>
        <c:axId val="819008944"/>
        <c:axId val="819009336"/>
      </c:scatterChart>
      <c:catAx>
        <c:axId val="819008944"/>
        <c:scaling>
          <c:orientation val="minMax"/>
        </c:scaling>
        <c:delete val="0"/>
        <c:axPos val="b"/>
        <c:title>
          <c:tx>
            <c:rich>
              <a:bodyPr/>
              <a:lstStyle/>
              <a:p>
                <a:pPr>
                  <a:defRPr sz="1350" b="0" i="0" u="none" strike="noStrike" baseline="0">
                    <a:solidFill>
                      <a:srgbClr val="000000"/>
                    </a:solidFill>
                    <a:latin typeface="Arial"/>
                    <a:ea typeface="Arial"/>
                    <a:cs typeface="Arial"/>
                  </a:defRPr>
                </a:pPr>
                <a:r>
                  <a:rPr lang="en-US"/>
                  <a:t>Measurement</a:t>
                </a:r>
              </a:p>
            </c:rich>
          </c:tx>
          <c:layout>
            <c:manualLayout>
              <c:xMode val="edge"/>
              <c:yMode val="edge"/>
              <c:x val="0.43229222822695224"/>
              <c:y val="0.870786585010207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09336"/>
        <c:crosses val="autoZero"/>
        <c:auto val="1"/>
        <c:lblAlgn val="ctr"/>
        <c:lblOffset val="100"/>
        <c:tickLblSkip val="1"/>
        <c:tickMarkSkip val="1"/>
        <c:noMultiLvlLbl val="0"/>
      </c:catAx>
      <c:valAx>
        <c:axId val="819009336"/>
        <c:scaling>
          <c:orientation val="minMax"/>
        </c:scaling>
        <c:delete val="0"/>
        <c:axPos val="l"/>
        <c:title>
          <c:tx>
            <c:rich>
              <a:bodyPr/>
              <a:lstStyle/>
              <a:p>
                <a:pPr>
                  <a:defRPr sz="1350" b="0" i="0" u="none" strike="noStrike" baseline="0">
                    <a:solidFill>
                      <a:srgbClr val="000000"/>
                    </a:solidFill>
                    <a:latin typeface="Arial"/>
                    <a:ea typeface="Arial"/>
                    <a:cs typeface="Arial"/>
                  </a:defRPr>
                </a:pPr>
                <a:r>
                  <a:rPr lang="en-US"/>
                  <a:t>Value</a:t>
                </a:r>
              </a:p>
            </c:rich>
          </c:tx>
          <c:layout>
            <c:manualLayout>
              <c:xMode val="edge"/>
              <c:yMode val="edge"/>
              <c:x val="2.0833344398560636E-2"/>
              <c:y val="0.398876407115777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1900894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printSettings>
    <c:headerFooter alignWithMargins="0"/>
    <c:pageMargins b="1" l="0.75000000000000899" r="0.750000000000008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Repeatability by Individual</a:t>
            </a:r>
          </a:p>
        </c:rich>
      </c:tx>
      <c:layout>
        <c:manualLayout>
          <c:xMode val="edge"/>
          <c:yMode val="edge"/>
          <c:x val="1.7605491621239651E-2"/>
          <c:y val="1.8116103134167054E-2"/>
        </c:manualLayout>
      </c:layout>
      <c:overlay val="0"/>
      <c:spPr>
        <a:noFill/>
        <a:ln w="25400">
          <a:noFill/>
        </a:ln>
      </c:spPr>
    </c:title>
    <c:autoTitleDeleted val="0"/>
    <c:plotArea>
      <c:layout>
        <c:manualLayout>
          <c:layoutTarget val="inner"/>
          <c:xMode val="edge"/>
          <c:yMode val="edge"/>
          <c:x val="0.24295774647887325"/>
          <c:y val="0.15942085392908575"/>
          <c:w val="0.71830985915492962"/>
          <c:h val="0.72826344635786899"/>
        </c:manualLayout>
      </c:layout>
      <c:stockChart>
        <c:ser>
          <c:idx val="0"/>
          <c:order val="0"/>
          <c:tx>
            <c:strRef>
              <c:f>'6c2 - MSA Attribute - Form'!$S$16</c:f>
              <c:strCache>
                <c:ptCount val="1"/>
                <c:pt idx="0">
                  <c:v>95% UCL</c:v>
                </c:pt>
              </c:strCache>
            </c:strRef>
          </c:tx>
          <c:spPr>
            <a:ln w="28575">
              <a:noFill/>
            </a:ln>
          </c:spPr>
          <c:marker>
            <c:symbol val="square"/>
            <c:size val="5"/>
            <c:spPr>
              <a:solidFill>
                <a:srgbClr val="FF0000"/>
              </a:solidFill>
              <a:ln>
                <a:solidFill>
                  <a:srgbClr val="FF0000"/>
                </a:solidFill>
                <a:prstDash val="solid"/>
              </a:ln>
            </c:spPr>
          </c:marker>
          <c:cat>
            <c:strRef>
              <c:f>'6c2 - MSA Attribute - Form'!$T$10:$V$10</c:f>
              <c:strCache>
                <c:ptCount val="3"/>
                <c:pt idx="0">
                  <c:v>Individual 1</c:v>
                </c:pt>
                <c:pt idx="1">
                  <c:v>Individual 2</c:v>
                </c:pt>
                <c:pt idx="2">
                  <c:v>Individual 3</c:v>
                </c:pt>
              </c:strCache>
            </c:strRef>
          </c:cat>
          <c:val>
            <c:numRef>
              <c:f>'6c2 - MSA Attribute - Form'!$T$16:$V$16</c:f>
              <c:numCache>
                <c:formatCode>0.0%</c:formatCode>
                <c:ptCount val="3"/>
                <c:pt idx="0">
                  <c:v>0</c:v>
                </c:pt>
                <c:pt idx="1">
                  <c:v>0</c:v>
                </c:pt>
                <c:pt idx="2">
                  <c:v>0</c:v>
                </c:pt>
              </c:numCache>
            </c:numRef>
          </c:val>
          <c:smooth val="0"/>
          <c:extLst>
            <c:ext xmlns:c16="http://schemas.microsoft.com/office/drawing/2014/chart" uri="{C3380CC4-5D6E-409C-BE32-E72D297353CC}">
              <c16:uniqueId val="{00000000-CC50-4D15-86C8-4B994CDBEFD0}"/>
            </c:ext>
          </c:extLst>
        </c:ser>
        <c:ser>
          <c:idx val="1"/>
          <c:order val="1"/>
          <c:tx>
            <c:strRef>
              <c:f>'6c2 - MSA Attribute - Form'!$S$17</c:f>
              <c:strCache>
                <c:ptCount val="1"/>
                <c:pt idx="0">
                  <c:v>Calculated Score</c:v>
                </c:pt>
              </c:strCache>
            </c:strRef>
          </c:tx>
          <c:spPr>
            <a:ln w="28575">
              <a:noFill/>
            </a:ln>
          </c:spPr>
          <c:marker>
            <c:symbol val="triangle"/>
            <c:size val="5"/>
            <c:spPr>
              <a:solidFill>
                <a:srgbClr val="00FF00"/>
              </a:solidFill>
              <a:ln>
                <a:solidFill>
                  <a:srgbClr val="00FF00"/>
                </a:solidFill>
                <a:prstDash val="solid"/>
              </a:ln>
            </c:spPr>
          </c:marker>
          <c:cat>
            <c:strRef>
              <c:f>'6c2 - MSA Attribute - Form'!$T$10:$V$10</c:f>
              <c:strCache>
                <c:ptCount val="3"/>
                <c:pt idx="0">
                  <c:v>Individual 1</c:v>
                </c:pt>
                <c:pt idx="1">
                  <c:v>Individual 2</c:v>
                </c:pt>
                <c:pt idx="2">
                  <c:v>Individual 3</c:v>
                </c:pt>
              </c:strCache>
            </c:strRef>
          </c:cat>
          <c:val>
            <c:numRef>
              <c:f>'6c2 - MSA Attribute - Form'!$T$17:$V$17</c:f>
              <c:numCache>
                <c:formatCode>0.0%</c:formatCode>
                <c:ptCount val="3"/>
                <c:pt idx="0">
                  <c:v>0</c:v>
                </c:pt>
                <c:pt idx="1">
                  <c:v>0</c:v>
                </c:pt>
                <c:pt idx="2">
                  <c:v>0</c:v>
                </c:pt>
              </c:numCache>
            </c:numRef>
          </c:val>
          <c:smooth val="0"/>
          <c:extLst>
            <c:ext xmlns:c16="http://schemas.microsoft.com/office/drawing/2014/chart" uri="{C3380CC4-5D6E-409C-BE32-E72D297353CC}">
              <c16:uniqueId val="{00000001-CC50-4D15-86C8-4B994CDBEFD0}"/>
            </c:ext>
          </c:extLst>
        </c:ser>
        <c:ser>
          <c:idx val="2"/>
          <c:order val="2"/>
          <c:tx>
            <c:strRef>
              <c:f>'6c2 - MSA Attribute - Form'!$S$18</c:f>
              <c:strCache>
                <c:ptCount val="1"/>
                <c:pt idx="0">
                  <c:v>95% LCL</c:v>
                </c:pt>
              </c:strCache>
            </c:strRef>
          </c:tx>
          <c:spPr>
            <a:ln w="28575">
              <a:noFill/>
            </a:ln>
          </c:spPr>
          <c:marker>
            <c:symbol val="square"/>
            <c:size val="5"/>
            <c:spPr>
              <a:solidFill>
                <a:srgbClr val="FF0000"/>
              </a:solidFill>
              <a:ln>
                <a:solidFill>
                  <a:srgbClr val="FF0000"/>
                </a:solidFill>
                <a:prstDash val="solid"/>
              </a:ln>
            </c:spPr>
          </c:marker>
          <c:cat>
            <c:strRef>
              <c:f>'6c2 - MSA Attribute - Form'!$T$10:$V$10</c:f>
              <c:strCache>
                <c:ptCount val="3"/>
                <c:pt idx="0">
                  <c:v>Individual 1</c:v>
                </c:pt>
                <c:pt idx="1">
                  <c:v>Individual 2</c:v>
                </c:pt>
                <c:pt idx="2">
                  <c:v>Individual 3</c:v>
                </c:pt>
              </c:strCache>
            </c:strRef>
          </c:cat>
          <c:val>
            <c:numRef>
              <c:f>'6c2 - MSA Attribute - Form'!$T$18:$V$18</c:f>
              <c:numCache>
                <c:formatCode>0.0%</c:formatCode>
                <c:ptCount val="3"/>
                <c:pt idx="0">
                  <c:v>0</c:v>
                </c:pt>
                <c:pt idx="1">
                  <c:v>0</c:v>
                </c:pt>
                <c:pt idx="2">
                  <c:v>0</c:v>
                </c:pt>
              </c:numCache>
            </c:numRef>
          </c:val>
          <c:smooth val="0"/>
          <c:extLst>
            <c:ext xmlns:c16="http://schemas.microsoft.com/office/drawing/2014/chart" uri="{C3380CC4-5D6E-409C-BE32-E72D297353CC}">
              <c16:uniqueId val="{00000002-CC50-4D15-86C8-4B994CDBEFD0}"/>
            </c:ext>
          </c:extLst>
        </c:ser>
        <c:dLbls>
          <c:showLegendKey val="0"/>
          <c:showVal val="0"/>
          <c:showCatName val="0"/>
          <c:showSerName val="0"/>
          <c:showPercent val="0"/>
          <c:showBubbleSize val="0"/>
        </c:dLbls>
        <c:hiLowLines>
          <c:spPr>
            <a:ln w="3175">
              <a:solidFill>
                <a:srgbClr val="000000"/>
              </a:solidFill>
              <a:prstDash val="solid"/>
            </a:ln>
          </c:spPr>
        </c:hiLowLines>
        <c:axId val="819011688"/>
        <c:axId val="819012080"/>
      </c:stockChart>
      <c:catAx>
        <c:axId val="8190116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2080"/>
        <c:crosses val="autoZero"/>
        <c:auto val="0"/>
        <c:lblAlgn val="ctr"/>
        <c:lblOffset val="100"/>
        <c:tickLblSkip val="1"/>
        <c:tickMarkSkip val="1"/>
        <c:noMultiLvlLbl val="0"/>
      </c:catAx>
      <c:valAx>
        <c:axId val="819012080"/>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Repeatability</a:t>
                </a:r>
              </a:p>
            </c:rich>
          </c:tx>
          <c:layout>
            <c:manualLayout>
              <c:xMode val="edge"/>
              <c:yMode val="edge"/>
              <c:x val="1.7605491621239651E-2"/>
              <c:y val="0.3840592867068087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1688"/>
        <c:crosses val="autoZero"/>
        <c:crossBetween val="between"/>
        <c:majorUnit val="0.1"/>
      </c:valAx>
      <c:spPr>
        <a:noFill/>
        <a:ln w="12700">
          <a:solidFill>
            <a:srgbClr val="808080"/>
          </a:solidFill>
          <a:prstDash val="solid"/>
        </a:ln>
      </c:spPr>
    </c:plotArea>
    <c:legend>
      <c:legendPos val="r"/>
      <c:layout>
        <c:manualLayout>
          <c:xMode val="edge"/>
          <c:yMode val="edge"/>
          <c:x val="0.63380274581061991"/>
          <c:y val="1.8116103134167054E-2"/>
          <c:w val="0.35211252439598895"/>
          <c:h val="0.1376816427358345"/>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Accuracy by Individual</a:t>
            </a:r>
          </a:p>
        </c:rich>
      </c:tx>
      <c:layout>
        <c:manualLayout>
          <c:xMode val="edge"/>
          <c:yMode val="edge"/>
          <c:x val="1.6077015643802647E-2"/>
          <c:y val="1.8116103134167054E-2"/>
        </c:manualLayout>
      </c:layout>
      <c:overlay val="0"/>
      <c:spPr>
        <a:noFill/>
        <a:ln w="25400">
          <a:noFill/>
        </a:ln>
      </c:spPr>
    </c:title>
    <c:autoTitleDeleted val="0"/>
    <c:plotArea>
      <c:layout>
        <c:manualLayout>
          <c:layoutTarget val="inner"/>
          <c:xMode val="edge"/>
          <c:yMode val="edge"/>
          <c:x val="0.25080385852090031"/>
          <c:y val="0.15579765270342472"/>
          <c:w val="0.707395498392283"/>
          <c:h val="0.73188664758352995"/>
        </c:manualLayout>
      </c:layout>
      <c:stockChart>
        <c:ser>
          <c:idx val="0"/>
          <c:order val="0"/>
          <c:tx>
            <c:strRef>
              <c:f>'6c2 - MSA Attribute - Form'!$S$16</c:f>
              <c:strCache>
                <c:ptCount val="1"/>
                <c:pt idx="0">
                  <c:v>95% UCL</c:v>
                </c:pt>
              </c:strCache>
            </c:strRef>
          </c:tx>
          <c:spPr>
            <a:ln w="28575">
              <a:noFill/>
            </a:ln>
          </c:spPr>
          <c:marker>
            <c:symbol val="square"/>
            <c:size val="5"/>
            <c:spPr>
              <a:solidFill>
                <a:srgbClr val="FF0000"/>
              </a:solidFill>
              <a:ln>
                <a:solidFill>
                  <a:srgbClr val="FF0000"/>
                </a:solidFill>
                <a:prstDash val="solid"/>
              </a:ln>
            </c:spPr>
          </c:marker>
          <c:cat>
            <c:strRef>
              <c:f>'6c2 - MSA Attribute - Form'!$W$10:$Y$10</c:f>
              <c:strCache>
                <c:ptCount val="3"/>
                <c:pt idx="0">
                  <c:v>Individual 1</c:v>
                </c:pt>
                <c:pt idx="1">
                  <c:v>Individual 2</c:v>
                </c:pt>
                <c:pt idx="2">
                  <c:v>Individual 3</c:v>
                </c:pt>
              </c:strCache>
            </c:strRef>
          </c:cat>
          <c:val>
            <c:numRef>
              <c:f>'6c2 - MSA Attribute - Form'!$W$16:$Y$16</c:f>
              <c:numCache>
                <c:formatCode>0.0%</c:formatCode>
                <c:ptCount val="3"/>
                <c:pt idx="0">
                  <c:v>0</c:v>
                </c:pt>
                <c:pt idx="1">
                  <c:v>0</c:v>
                </c:pt>
                <c:pt idx="2">
                  <c:v>0</c:v>
                </c:pt>
              </c:numCache>
            </c:numRef>
          </c:val>
          <c:smooth val="0"/>
          <c:extLst>
            <c:ext xmlns:c16="http://schemas.microsoft.com/office/drawing/2014/chart" uri="{C3380CC4-5D6E-409C-BE32-E72D297353CC}">
              <c16:uniqueId val="{00000000-29AA-4EBF-8902-29B672B8E35E}"/>
            </c:ext>
          </c:extLst>
        </c:ser>
        <c:ser>
          <c:idx val="1"/>
          <c:order val="1"/>
          <c:tx>
            <c:strRef>
              <c:f>'6c2 - MSA Attribute - Form'!$S$17</c:f>
              <c:strCache>
                <c:ptCount val="1"/>
                <c:pt idx="0">
                  <c:v>Calculated Score</c:v>
                </c:pt>
              </c:strCache>
            </c:strRef>
          </c:tx>
          <c:spPr>
            <a:ln w="28575">
              <a:noFill/>
            </a:ln>
          </c:spPr>
          <c:marker>
            <c:symbol val="triangle"/>
            <c:size val="5"/>
            <c:spPr>
              <a:solidFill>
                <a:srgbClr val="00FF00"/>
              </a:solidFill>
              <a:ln>
                <a:solidFill>
                  <a:srgbClr val="00FF00"/>
                </a:solidFill>
                <a:prstDash val="solid"/>
              </a:ln>
            </c:spPr>
          </c:marker>
          <c:cat>
            <c:strRef>
              <c:f>'6c2 - MSA Attribute - Form'!$W$10:$Y$10</c:f>
              <c:strCache>
                <c:ptCount val="3"/>
                <c:pt idx="0">
                  <c:v>Individual 1</c:v>
                </c:pt>
                <c:pt idx="1">
                  <c:v>Individual 2</c:v>
                </c:pt>
                <c:pt idx="2">
                  <c:v>Individual 3</c:v>
                </c:pt>
              </c:strCache>
            </c:strRef>
          </c:cat>
          <c:val>
            <c:numRef>
              <c:f>'6c2 - MSA Attribute - Form'!$W$17:$Y$17</c:f>
              <c:numCache>
                <c:formatCode>0.0%</c:formatCode>
                <c:ptCount val="3"/>
                <c:pt idx="0">
                  <c:v>0</c:v>
                </c:pt>
                <c:pt idx="1">
                  <c:v>0</c:v>
                </c:pt>
                <c:pt idx="2">
                  <c:v>0</c:v>
                </c:pt>
              </c:numCache>
            </c:numRef>
          </c:val>
          <c:smooth val="0"/>
          <c:extLst>
            <c:ext xmlns:c16="http://schemas.microsoft.com/office/drawing/2014/chart" uri="{C3380CC4-5D6E-409C-BE32-E72D297353CC}">
              <c16:uniqueId val="{00000001-29AA-4EBF-8902-29B672B8E35E}"/>
            </c:ext>
          </c:extLst>
        </c:ser>
        <c:ser>
          <c:idx val="2"/>
          <c:order val="2"/>
          <c:tx>
            <c:strRef>
              <c:f>'6c2 - MSA Attribute - Form'!$S$18</c:f>
              <c:strCache>
                <c:ptCount val="1"/>
                <c:pt idx="0">
                  <c:v>95% LCL</c:v>
                </c:pt>
              </c:strCache>
            </c:strRef>
          </c:tx>
          <c:spPr>
            <a:ln w="28575">
              <a:noFill/>
            </a:ln>
          </c:spPr>
          <c:marker>
            <c:symbol val="square"/>
            <c:size val="5"/>
            <c:spPr>
              <a:solidFill>
                <a:srgbClr val="FF0000"/>
              </a:solidFill>
              <a:ln>
                <a:solidFill>
                  <a:srgbClr val="FF0000"/>
                </a:solidFill>
                <a:prstDash val="solid"/>
              </a:ln>
            </c:spPr>
          </c:marker>
          <c:cat>
            <c:strRef>
              <c:f>'6c2 - MSA Attribute - Form'!$W$10:$Y$10</c:f>
              <c:strCache>
                <c:ptCount val="3"/>
                <c:pt idx="0">
                  <c:v>Individual 1</c:v>
                </c:pt>
                <c:pt idx="1">
                  <c:v>Individual 2</c:v>
                </c:pt>
                <c:pt idx="2">
                  <c:v>Individual 3</c:v>
                </c:pt>
              </c:strCache>
            </c:strRef>
          </c:cat>
          <c:val>
            <c:numRef>
              <c:f>'6c2 - MSA Attribute - Form'!$W$18:$Y$18</c:f>
              <c:numCache>
                <c:formatCode>0.0%</c:formatCode>
                <c:ptCount val="3"/>
                <c:pt idx="0">
                  <c:v>0</c:v>
                </c:pt>
                <c:pt idx="1">
                  <c:v>0</c:v>
                </c:pt>
                <c:pt idx="2">
                  <c:v>0</c:v>
                </c:pt>
              </c:numCache>
            </c:numRef>
          </c:val>
          <c:smooth val="0"/>
          <c:extLst>
            <c:ext xmlns:c16="http://schemas.microsoft.com/office/drawing/2014/chart" uri="{C3380CC4-5D6E-409C-BE32-E72D297353CC}">
              <c16:uniqueId val="{00000002-29AA-4EBF-8902-29B672B8E35E}"/>
            </c:ext>
          </c:extLst>
        </c:ser>
        <c:dLbls>
          <c:showLegendKey val="0"/>
          <c:showVal val="0"/>
          <c:showCatName val="0"/>
          <c:showSerName val="0"/>
          <c:showPercent val="0"/>
          <c:showBubbleSize val="0"/>
        </c:dLbls>
        <c:hiLowLines>
          <c:spPr>
            <a:ln w="3175">
              <a:solidFill>
                <a:srgbClr val="000000"/>
              </a:solidFill>
              <a:prstDash val="solid"/>
            </a:ln>
          </c:spPr>
        </c:hiLowLines>
        <c:axId val="819013256"/>
        <c:axId val="819013648"/>
      </c:stockChart>
      <c:catAx>
        <c:axId val="819013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3648"/>
        <c:crosses val="autoZero"/>
        <c:auto val="0"/>
        <c:lblAlgn val="ctr"/>
        <c:lblOffset val="100"/>
        <c:tickLblSkip val="1"/>
        <c:tickMarkSkip val="1"/>
        <c:noMultiLvlLbl val="0"/>
      </c:catAx>
      <c:valAx>
        <c:axId val="819013648"/>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Accuracy</a:t>
                </a:r>
              </a:p>
            </c:rich>
          </c:tx>
          <c:layout>
            <c:manualLayout>
              <c:xMode val="edge"/>
              <c:yMode val="edge"/>
              <c:x val="2.2508125112519779E-2"/>
              <c:y val="0.42029149297514279"/>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9013256"/>
        <c:crosses val="autoZero"/>
        <c:crossBetween val="between"/>
        <c:majorUnit val="0.1"/>
        <c:minorUnit val="0.04"/>
      </c:valAx>
      <c:spPr>
        <a:noFill/>
        <a:ln w="12700">
          <a:solidFill>
            <a:srgbClr val="808080"/>
          </a:solidFill>
          <a:prstDash val="solid"/>
        </a:ln>
      </c:spPr>
    </c:plotArea>
    <c:legend>
      <c:legendPos val="r"/>
      <c:layout>
        <c:manualLayout>
          <c:xMode val="edge"/>
          <c:yMode val="edge"/>
          <c:x val="0.63022522906658329"/>
          <c:y val="1.8116103134167054E-2"/>
          <c:w val="0.34726702483489202"/>
          <c:h val="0.1340583603520148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7</xdr:col>
      <xdr:colOff>211759</xdr:colOff>
      <xdr:row>0</xdr:row>
      <xdr:rowOff>0</xdr:rowOff>
    </xdr:from>
    <xdr:to>
      <xdr:col>14</xdr:col>
      <xdr:colOff>182654</xdr:colOff>
      <xdr:row>22</xdr:row>
      <xdr:rowOff>94621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302802" y="0"/>
          <a:ext cx="4222635" cy="5058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837" name="Line 1">
          <a:extLst>
            <a:ext uri="{FF2B5EF4-FFF2-40B4-BE49-F238E27FC236}">
              <a16:creationId xmlns:a16="http://schemas.microsoft.com/office/drawing/2014/main" id="{00000000-0008-0000-1100-00006D260000}"/>
            </a:ext>
          </a:extLst>
        </xdr:cNvPr>
        <xdr:cNvSpPr>
          <a:spLocks noChangeShapeType="1"/>
        </xdr:cNvSpPr>
      </xdr:nvSpPr>
      <xdr:spPr bwMode="auto">
        <a:xfrm>
          <a:off x="35814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38" name="Line 2">
          <a:extLst>
            <a:ext uri="{FF2B5EF4-FFF2-40B4-BE49-F238E27FC236}">
              <a16:creationId xmlns:a16="http://schemas.microsoft.com/office/drawing/2014/main" id="{00000000-0008-0000-1100-00006E260000}"/>
            </a:ext>
          </a:extLst>
        </xdr:cNvPr>
        <xdr:cNvSpPr>
          <a:spLocks noChangeShapeType="1"/>
        </xdr:cNvSpPr>
      </xdr:nvSpPr>
      <xdr:spPr bwMode="auto">
        <a:xfrm>
          <a:off x="6610350" y="0"/>
          <a:ext cx="38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39" name="Line 3">
          <a:extLst>
            <a:ext uri="{FF2B5EF4-FFF2-40B4-BE49-F238E27FC236}">
              <a16:creationId xmlns:a16="http://schemas.microsoft.com/office/drawing/2014/main" id="{00000000-0008-0000-1100-00006F260000}"/>
            </a:ext>
          </a:extLst>
        </xdr:cNvPr>
        <xdr:cNvSpPr>
          <a:spLocks noChangeShapeType="1"/>
        </xdr:cNvSpPr>
      </xdr:nvSpPr>
      <xdr:spPr bwMode="auto">
        <a:xfrm>
          <a:off x="113633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0" name="Line 4">
          <a:extLst>
            <a:ext uri="{FF2B5EF4-FFF2-40B4-BE49-F238E27FC236}">
              <a16:creationId xmlns:a16="http://schemas.microsoft.com/office/drawing/2014/main" id="{00000000-0008-0000-1100-000070260000}"/>
            </a:ext>
          </a:extLst>
        </xdr:cNvPr>
        <xdr:cNvSpPr>
          <a:spLocks noChangeShapeType="1"/>
        </xdr:cNvSpPr>
      </xdr:nvSpPr>
      <xdr:spPr bwMode="auto">
        <a:xfrm>
          <a:off x="156210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1" name="Line 5">
          <a:extLst>
            <a:ext uri="{FF2B5EF4-FFF2-40B4-BE49-F238E27FC236}">
              <a16:creationId xmlns:a16="http://schemas.microsoft.com/office/drawing/2014/main" id="{00000000-0008-0000-1100-000071260000}"/>
            </a:ext>
          </a:extLst>
        </xdr:cNvPr>
        <xdr:cNvSpPr>
          <a:spLocks noChangeShapeType="1"/>
        </xdr:cNvSpPr>
      </xdr:nvSpPr>
      <xdr:spPr bwMode="auto">
        <a:xfrm>
          <a:off x="4581525"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2" name="Line 6">
          <a:extLst>
            <a:ext uri="{FF2B5EF4-FFF2-40B4-BE49-F238E27FC236}">
              <a16:creationId xmlns:a16="http://schemas.microsoft.com/office/drawing/2014/main" id="{00000000-0008-0000-1100-000072260000}"/>
            </a:ext>
          </a:extLst>
        </xdr:cNvPr>
        <xdr:cNvSpPr>
          <a:spLocks noChangeShapeType="1"/>
        </xdr:cNvSpPr>
      </xdr:nvSpPr>
      <xdr:spPr bwMode="auto">
        <a:xfrm>
          <a:off x="7905750" y="0"/>
          <a:ext cx="47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3" name="Line 7">
          <a:extLst>
            <a:ext uri="{FF2B5EF4-FFF2-40B4-BE49-F238E27FC236}">
              <a16:creationId xmlns:a16="http://schemas.microsoft.com/office/drawing/2014/main" id="{00000000-0008-0000-1100-000073260000}"/>
            </a:ext>
          </a:extLst>
        </xdr:cNvPr>
        <xdr:cNvSpPr>
          <a:spLocks noChangeShapeType="1"/>
        </xdr:cNvSpPr>
      </xdr:nvSpPr>
      <xdr:spPr bwMode="auto">
        <a:xfrm>
          <a:off x="2676525" y="0"/>
          <a:ext cx="11144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4" name="AutoShape 8">
          <a:extLst>
            <a:ext uri="{FF2B5EF4-FFF2-40B4-BE49-F238E27FC236}">
              <a16:creationId xmlns:a16="http://schemas.microsoft.com/office/drawing/2014/main" id="{00000000-0008-0000-1100-000074260000}"/>
            </a:ext>
          </a:extLst>
        </xdr:cNvPr>
        <xdr:cNvSpPr>
          <a:spLocks/>
        </xdr:cNvSpPr>
      </xdr:nvSpPr>
      <xdr:spPr bwMode="auto">
        <a:xfrm rot="-5400000">
          <a:off x="8994775" y="-1222375"/>
          <a:ext cx="0" cy="244475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5" name="AutoShape 9">
          <a:extLst>
            <a:ext uri="{FF2B5EF4-FFF2-40B4-BE49-F238E27FC236}">
              <a16:creationId xmlns:a16="http://schemas.microsoft.com/office/drawing/2014/main" id="{00000000-0008-0000-1100-000075260000}"/>
            </a:ext>
          </a:extLst>
        </xdr:cNvPr>
        <xdr:cNvSpPr>
          <a:spLocks/>
        </xdr:cNvSpPr>
      </xdr:nvSpPr>
      <xdr:spPr bwMode="auto">
        <a:xfrm rot="-5400000">
          <a:off x="503396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846" name="AutoShape 10">
          <a:extLst>
            <a:ext uri="{FF2B5EF4-FFF2-40B4-BE49-F238E27FC236}">
              <a16:creationId xmlns:a16="http://schemas.microsoft.com/office/drawing/2014/main" id="{00000000-0008-0000-1100-000076260000}"/>
            </a:ext>
          </a:extLst>
        </xdr:cNvPr>
        <xdr:cNvSpPr>
          <a:spLocks/>
        </xdr:cNvSpPr>
      </xdr:nvSpPr>
      <xdr:spPr bwMode="auto">
        <a:xfrm rot="-5400000">
          <a:off x="2005013" y="-757238"/>
          <a:ext cx="0" cy="1514475"/>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Text Box 12">
          <a:extLst>
            <a:ext uri="{FF2B5EF4-FFF2-40B4-BE49-F238E27FC236}">
              <a16:creationId xmlns:a16="http://schemas.microsoft.com/office/drawing/2014/main" id="{00000000-0008-0000-1100-00000C000000}"/>
            </a:ext>
          </a:extLst>
        </xdr:cNvPr>
        <xdr:cNvSpPr txBox="1">
          <a:spLocks noChangeArrowheads="1"/>
        </xdr:cNvSpPr>
      </xdr:nvSpPr>
      <xdr:spPr bwMode="auto">
        <a:xfrm>
          <a:off x="4459605" y="0"/>
          <a:ext cx="1609840" cy="0"/>
        </a:xfrm>
        <a:prstGeom prst="rect">
          <a:avLst/>
        </a:prstGeom>
        <a:solidFill>
          <a:srgbClr val="FFFF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Supplier's documentation may be substituted if it has the same functionality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66675</xdr:colOff>
      <xdr:row>44</xdr:row>
      <xdr:rowOff>38100</xdr:rowOff>
    </xdr:to>
    <xdr:graphicFrame macro="">
      <xdr:nvGraphicFramePr>
        <xdr:cNvPr id="2" name="Chart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152400</xdr:colOff>
      <xdr:row>28</xdr:row>
      <xdr:rowOff>0</xdr:rowOff>
    </xdr:from>
    <xdr:to>
      <xdr:col>24</xdr:col>
      <xdr:colOff>771525</xdr:colOff>
      <xdr:row>44</xdr:row>
      <xdr:rowOff>38100</xdr:rowOff>
    </xdr:to>
    <xdr:graphicFrame macro="">
      <xdr:nvGraphicFramePr>
        <xdr:cNvPr id="3" name="Chart 3">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33</xdr:row>
      <xdr:rowOff>0</xdr:rowOff>
    </xdr:from>
    <xdr:to>
      <xdr:col>9</xdr:col>
      <xdr:colOff>342900</xdr:colOff>
      <xdr:row>44</xdr:row>
      <xdr:rowOff>146050</xdr:rowOff>
    </xdr:to>
    <xdr:sp macro="" textlink="">
      <xdr:nvSpPr>
        <xdr:cNvPr id="246794" name="Text Box 7">
          <a:extLst>
            <a:ext uri="{FF2B5EF4-FFF2-40B4-BE49-F238E27FC236}">
              <a16:creationId xmlns:a16="http://schemas.microsoft.com/office/drawing/2014/main" id="{00000000-0008-0000-1500-00000AC40300}"/>
            </a:ext>
          </a:extLst>
        </xdr:cNvPr>
        <xdr:cNvSpPr txBox="1">
          <a:spLocks noChangeArrowheads="1"/>
        </xdr:cNvSpPr>
      </xdr:nvSpPr>
      <xdr:spPr bwMode="auto">
        <a:xfrm>
          <a:off x="7924800" y="5988050"/>
          <a:ext cx="5829300" cy="2101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 </a:t>
          </a:r>
        </a:p>
      </xdr:txBody>
    </xdr:sp>
    <xdr:clientData/>
  </xdr:twoCellAnchor>
  <xdr:twoCellAnchor>
    <xdr:from>
      <xdr:col>0</xdr:col>
      <xdr:colOff>0</xdr:colOff>
      <xdr:row>88</xdr:row>
      <xdr:rowOff>6350</xdr:rowOff>
    </xdr:from>
    <xdr:to>
      <xdr:col>9</xdr:col>
      <xdr:colOff>342900</xdr:colOff>
      <xdr:row>96</xdr:row>
      <xdr:rowOff>101600</xdr:rowOff>
    </xdr:to>
    <xdr:sp macro="" textlink="">
      <xdr:nvSpPr>
        <xdr:cNvPr id="246792" name="Text Box 4">
          <a:extLst>
            <a:ext uri="{FF2B5EF4-FFF2-40B4-BE49-F238E27FC236}">
              <a16:creationId xmlns:a16="http://schemas.microsoft.com/office/drawing/2014/main" id="{00000000-0008-0000-1500-000008C40300}"/>
            </a:ext>
          </a:extLst>
        </xdr:cNvPr>
        <xdr:cNvSpPr txBox="1">
          <a:spLocks noChangeArrowheads="1"/>
        </xdr:cNvSpPr>
      </xdr:nvSpPr>
      <xdr:spPr bwMode="auto">
        <a:xfrm>
          <a:off x="0" y="15160625"/>
          <a:ext cx="5829300" cy="15430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 </a:t>
          </a:r>
        </a:p>
      </xdr:txBody>
    </xdr:sp>
    <xdr:clientData/>
  </xdr:twoCellAnchor>
  <xdr:twoCellAnchor>
    <xdr:from>
      <xdr:col>0</xdr:col>
      <xdr:colOff>15875</xdr:colOff>
      <xdr:row>98</xdr:row>
      <xdr:rowOff>85725</xdr:rowOff>
    </xdr:from>
    <xdr:to>
      <xdr:col>9</xdr:col>
      <xdr:colOff>371475</xdr:colOff>
      <xdr:row>106</xdr:row>
      <xdr:rowOff>104775</xdr:rowOff>
    </xdr:to>
    <xdr:sp macro="" textlink="">
      <xdr:nvSpPr>
        <xdr:cNvPr id="246791" name="Text Box 5">
          <a:extLst>
            <a:ext uri="{FF2B5EF4-FFF2-40B4-BE49-F238E27FC236}">
              <a16:creationId xmlns:a16="http://schemas.microsoft.com/office/drawing/2014/main" id="{00000000-0008-0000-1500-000007C40300}"/>
            </a:ext>
          </a:extLst>
        </xdr:cNvPr>
        <xdr:cNvSpPr txBox="1">
          <a:spLocks noChangeArrowheads="1"/>
        </xdr:cNvSpPr>
      </xdr:nvSpPr>
      <xdr:spPr bwMode="auto">
        <a:xfrm>
          <a:off x="15875" y="17068800"/>
          <a:ext cx="5842000" cy="146685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79</xdr:row>
      <xdr:rowOff>6350</xdr:rowOff>
    </xdr:from>
    <xdr:to>
      <xdr:col>9</xdr:col>
      <xdr:colOff>298450</xdr:colOff>
      <xdr:row>85</xdr:row>
      <xdr:rowOff>120650</xdr:rowOff>
    </xdr:to>
    <xdr:sp macro="" textlink="">
      <xdr:nvSpPr>
        <xdr:cNvPr id="246793" name="Text Box 9">
          <a:extLst>
            <a:ext uri="{FF2B5EF4-FFF2-40B4-BE49-F238E27FC236}">
              <a16:creationId xmlns:a16="http://schemas.microsoft.com/office/drawing/2014/main" id="{00000000-0008-0000-1500-000009C40300}"/>
            </a:ext>
          </a:extLst>
        </xdr:cNvPr>
        <xdr:cNvSpPr txBox="1">
          <a:spLocks noChangeArrowheads="1"/>
        </xdr:cNvSpPr>
      </xdr:nvSpPr>
      <xdr:spPr bwMode="auto">
        <a:xfrm>
          <a:off x="0" y="13531850"/>
          <a:ext cx="5784850" cy="1200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 </a:t>
          </a: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24</xdr:row>
          <xdr:rowOff>114300</xdr:rowOff>
        </xdr:from>
        <xdr:to>
          <xdr:col>6</xdr:col>
          <xdr:colOff>304800</xdr:colOff>
          <xdr:row>26</xdr:row>
          <xdr:rowOff>9525</xdr:rowOff>
        </xdr:to>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500-00000B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104775</xdr:rowOff>
        </xdr:from>
        <xdr:to>
          <xdr:col>6</xdr:col>
          <xdr:colOff>314325</xdr:colOff>
          <xdr:row>28</xdr:row>
          <xdr:rowOff>114300</xdr:rowOff>
        </xdr:to>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500-00000D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45</xdr:row>
          <xdr:rowOff>114300</xdr:rowOff>
        </xdr:from>
        <xdr:to>
          <xdr:col>7</xdr:col>
          <xdr:colOff>381000</xdr:colOff>
          <xdr:row>47</xdr:row>
          <xdr:rowOff>9525</xdr:rowOff>
        </xdr:to>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500-00000E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45</xdr:row>
          <xdr:rowOff>114300</xdr:rowOff>
        </xdr:from>
        <xdr:to>
          <xdr:col>8</xdr:col>
          <xdr:colOff>342900</xdr:colOff>
          <xdr:row>47</xdr:row>
          <xdr:rowOff>9525</xdr:rowOff>
        </xdr:to>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500-00000F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xdr:row>
          <xdr:rowOff>114300</xdr:rowOff>
        </xdr:from>
        <xdr:to>
          <xdr:col>9</xdr:col>
          <xdr:colOff>371475</xdr:colOff>
          <xdr:row>47</xdr:row>
          <xdr:rowOff>9525</xdr:rowOff>
        </xdr:to>
        <xdr:sp macro="" textlink="">
          <xdr:nvSpPr>
            <xdr:cNvPr id="246800" name="Check Box 16" hidden="1">
              <a:extLst>
                <a:ext uri="{63B3BB69-23CF-44E3-9099-C40C66FF867C}">
                  <a14:compatExt spid="_x0000_s246800"/>
                </a:ext>
                <a:ext uri="{FF2B5EF4-FFF2-40B4-BE49-F238E27FC236}">
                  <a16:creationId xmlns:a16="http://schemas.microsoft.com/office/drawing/2014/main" id="{00000000-0008-0000-1500-000010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47</xdr:row>
          <xdr:rowOff>114300</xdr:rowOff>
        </xdr:from>
        <xdr:to>
          <xdr:col>7</xdr:col>
          <xdr:colOff>381000</xdr:colOff>
          <xdr:row>49</xdr:row>
          <xdr:rowOff>9525</xdr:rowOff>
        </xdr:to>
        <xdr:sp macro="" textlink="">
          <xdr:nvSpPr>
            <xdr:cNvPr id="246801" name="Check Box 17" hidden="1">
              <a:extLst>
                <a:ext uri="{63B3BB69-23CF-44E3-9099-C40C66FF867C}">
                  <a14:compatExt spid="_x0000_s246801"/>
                </a:ext>
                <a:ext uri="{FF2B5EF4-FFF2-40B4-BE49-F238E27FC236}">
                  <a16:creationId xmlns:a16="http://schemas.microsoft.com/office/drawing/2014/main" id="{00000000-0008-0000-1500-000011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47</xdr:row>
          <xdr:rowOff>114300</xdr:rowOff>
        </xdr:from>
        <xdr:to>
          <xdr:col>8</xdr:col>
          <xdr:colOff>342900</xdr:colOff>
          <xdr:row>49</xdr:row>
          <xdr:rowOff>9525</xdr:rowOff>
        </xdr:to>
        <xdr:sp macro="" textlink="">
          <xdr:nvSpPr>
            <xdr:cNvPr id="246802" name="Check Box 18" hidden="1">
              <a:extLst>
                <a:ext uri="{63B3BB69-23CF-44E3-9099-C40C66FF867C}">
                  <a14:compatExt spid="_x0000_s246802"/>
                </a:ext>
                <a:ext uri="{FF2B5EF4-FFF2-40B4-BE49-F238E27FC236}">
                  <a16:creationId xmlns:a16="http://schemas.microsoft.com/office/drawing/2014/main" id="{00000000-0008-0000-1500-000012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47</xdr:row>
          <xdr:rowOff>114300</xdr:rowOff>
        </xdr:from>
        <xdr:to>
          <xdr:col>9</xdr:col>
          <xdr:colOff>371475</xdr:colOff>
          <xdr:row>49</xdr:row>
          <xdr:rowOff>9525</xdr:rowOff>
        </xdr:to>
        <xdr:sp macro="" textlink="">
          <xdr:nvSpPr>
            <xdr:cNvPr id="246803" name="Check Box 19" hidden="1">
              <a:extLst>
                <a:ext uri="{63B3BB69-23CF-44E3-9099-C40C66FF867C}">
                  <a14:compatExt spid="_x0000_s246803"/>
                </a:ext>
                <a:ext uri="{FF2B5EF4-FFF2-40B4-BE49-F238E27FC236}">
                  <a16:creationId xmlns:a16="http://schemas.microsoft.com/office/drawing/2014/main" id="{00000000-0008-0000-1500-000013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49</xdr:row>
          <xdr:rowOff>114300</xdr:rowOff>
        </xdr:from>
        <xdr:to>
          <xdr:col>7</xdr:col>
          <xdr:colOff>381000</xdr:colOff>
          <xdr:row>51</xdr:row>
          <xdr:rowOff>9525</xdr:rowOff>
        </xdr:to>
        <xdr:sp macro="" textlink="">
          <xdr:nvSpPr>
            <xdr:cNvPr id="246804" name="Check Box 20" hidden="1">
              <a:extLst>
                <a:ext uri="{63B3BB69-23CF-44E3-9099-C40C66FF867C}">
                  <a14:compatExt spid="_x0000_s246804"/>
                </a:ext>
                <a:ext uri="{FF2B5EF4-FFF2-40B4-BE49-F238E27FC236}">
                  <a16:creationId xmlns:a16="http://schemas.microsoft.com/office/drawing/2014/main" id="{00000000-0008-0000-1500-000014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114300</xdr:rowOff>
        </xdr:from>
        <xdr:to>
          <xdr:col>8</xdr:col>
          <xdr:colOff>342900</xdr:colOff>
          <xdr:row>51</xdr:row>
          <xdr:rowOff>9525</xdr:rowOff>
        </xdr:to>
        <xdr:sp macro="" textlink="">
          <xdr:nvSpPr>
            <xdr:cNvPr id="246805" name="Check Box 21" hidden="1">
              <a:extLst>
                <a:ext uri="{63B3BB69-23CF-44E3-9099-C40C66FF867C}">
                  <a14:compatExt spid="_x0000_s246805"/>
                </a:ext>
                <a:ext uri="{FF2B5EF4-FFF2-40B4-BE49-F238E27FC236}">
                  <a16:creationId xmlns:a16="http://schemas.microsoft.com/office/drawing/2014/main" id="{00000000-0008-0000-1500-000015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49</xdr:row>
          <xdr:rowOff>114300</xdr:rowOff>
        </xdr:from>
        <xdr:to>
          <xdr:col>9</xdr:col>
          <xdr:colOff>371475</xdr:colOff>
          <xdr:row>51</xdr:row>
          <xdr:rowOff>9525</xdr:rowOff>
        </xdr:to>
        <xdr:sp macro="" textlink="">
          <xdr:nvSpPr>
            <xdr:cNvPr id="246806" name="Check Box 22" hidden="1">
              <a:extLst>
                <a:ext uri="{63B3BB69-23CF-44E3-9099-C40C66FF867C}">
                  <a14:compatExt spid="_x0000_s246806"/>
                </a:ext>
                <a:ext uri="{FF2B5EF4-FFF2-40B4-BE49-F238E27FC236}">
                  <a16:creationId xmlns:a16="http://schemas.microsoft.com/office/drawing/2014/main" id="{00000000-0008-0000-1500-000016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51</xdr:row>
          <xdr:rowOff>114300</xdr:rowOff>
        </xdr:from>
        <xdr:to>
          <xdr:col>7</xdr:col>
          <xdr:colOff>381000</xdr:colOff>
          <xdr:row>53</xdr:row>
          <xdr:rowOff>9525</xdr:rowOff>
        </xdr:to>
        <xdr:sp macro="" textlink="">
          <xdr:nvSpPr>
            <xdr:cNvPr id="246807" name="Check Box 23" hidden="1">
              <a:extLst>
                <a:ext uri="{63B3BB69-23CF-44E3-9099-C40C66FF867C}">
                  <a14:compatExt spid="_x0000_s246807"/>
                </a:ext>
                <a:ext uri="{FF2B5EF4-FFF2-40B4-BE49-F238E27FC236}">
                  <a16:creationId xmlns:a16="http://schemas.microsoft.com/office/drawing/2014/main" id="{00000000-0008-0000-1500-000017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51</xdr:row>
          <xdr:rowOff>114300</xdr:rowOff>
        </xdr:from>
        <xdr:to>
          <xdr:col>8</xdr:col>
          <xdr:colOff>342900</xdr:colOff>
          <xdr:row>53</xdr:row>
          <xdr:rowOff>9525</xdr:rowOff>
        </xdr:to>
        <xdr:sp macro="" textlink="">
          <xdr:nvSpPr>
            <xdr:cNvPr id="246808" name="Check Box 24" hidden="1">
              <a:extLst>
                <a:ext uri="{63B3BB69-23CF-44E3-9099-C40C66FF867C}">
                  <a14:compatExt spid="_x0000_s246808"/>
                </a:ext>
                <a:ext uri="{FF2B5EF4-FFF2-40B4-BE49-F238E27FC236}">
                  <a16:creationId xmlns:a16="http://schemas.microsoft.com/office/drawing/2014/main" id="{00000000-0008-0000-1500-000018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51</xdr:row>
          <xdr:rowOff>114300</xdr:rowOff>
        </xdr:from>
        <xdr:to>
          <xdr:col>9</xdr:col>
          <xdr:colOff>371475</xdr:colOff>
          <xdr:row>53</xdr:row>
          <xdr:rowOff>9525</xdr:rowOff>
        </xdr:to>
        <xdr:sp macro="" textlink="">
          <xdr:nvSpPr>
            <xdr:cNvPr id="246809" name="Check Box 25" hidden="1">
              <a:extLst>
                <a:ext uri="{63B3BB69-23CF-44E3-9099-C40C66FF867C}">
                  <a14:compatExt spid="_x0000_s246809"/>
                </a:ext>
                <a:ext uri="{FF2B5EF4-FFF2-40B4-BE49-F238E27FC236}">
                  <a16:creationId xmlns:a16="http://schemas.microsoft.com/office/drawing/2014/main" id="{00000000-0008-0000-1500-000019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53</xdr:row>
          <xdr:rowOff>114300</xdr:rowOff>
        </xdr:from>
        <xdr:to>
          <xdr:col>7</xdr:col>
          <xdr:colOff>381000</xdr:colOff>
          <xdr:row>55</xdr:row>
          <xdr:rowOff>9525</xdr:rowOff>
        </xdr:to>
        <xdr:sp macro="" textlink="">
          <xdr:nvSpPr>
            <xdr:cNvPr id="246810" name="Check Box 26" hidden="1">
              <a:extLst>
                <a:ext uri="{63B3BB69-23CF-44E3-9099-C40C66FF867C}">
                  <a14:compatExt spid="_x0000_s246810"/>
                </a:ext>
                <a:ext uri="{FF2B5EF4-FFF2-40B4-BE49-F238E27FC236}">
                  <a16:creationId xmlns:a16="http://schemas.microsoft.com/office/drawing/2014/main" id="{00000000-0008-0000-1500-00001A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53</xdr:row>
          <xdr:rowOff>114300</xdr:rowOff>
        </xdr:from>
        <xdr:to>
          <xdr:col>8</xdr:col>
          <xdr:colOff>342900</xdr:colOff>
          <xdr:row>55</xdr:row>
          <xdr:rowOff>9525</xdr:rowOff>
        </xdr:to>
        <xdr:sp macro="" textlink="">
          <xdr:nvSpPr>
            <xdr:cNvPr id="246811" name="Check Box 27" hidden="1">
              <a:extLst>
                <a:ext uri="{63B3BB69-23CF-44E3-9099-C40C66FF867C}">
                  <a14:compatExt spid="_x0000_s246811"/>
                </a:ext>
                <a:ext uri="{FF2B5EF4-FFF2-40B4-BE49-F238E27FC236}">
                  <a16:creationId xmlns:a16="http://schemas.microsoft.com/office/drawing/2014/main" id="{00000000-0008-0000-1500-00001B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53</xdr:row>
          <xdr:rowOff>114300</xdr:rowOff>
        </xdr:from>
        <xdr:to>
          <xdr:col>9</xdr:col>
          <xdr:colOff>371475</xdr:colOff>
          <xdr:row>55</xdr:row>
          <xdr:rowOff>9525</xdr:rowOff>
        </xdr:to>
        <xdr:sp macro="" textlink="">
          <xdr:nvSpPr>
            <xdr:cNvPr id="246812" name="Check Box 28" hidden="1">
              <a:extLst>
                <a:ext uri="{63B3BB69-23CF-44E3-9099-C40C66FF867C}">
                  <a14:compatExt spid="_x0000_s246812"/>
                </a:ext>
                <a:ext uri="{FF2B5EF4-FFF2-40B4-BE49-F238E27FC236}">
                  <a16:creationId xmlns:a16="http://schemas.microsoft.com/office/drawing/2014/main" id="{00000000-0008-0000-1500-00001C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55</xdr:row>
          <xdr:rowOff>114300</xdr:rowOff>
        </xdr:from>
        <xdr:to>
          <xdr:col>7</xdr:col>
          <xdr:colOff>381000</xdr:colOff>
          <xdr:row>57</xdr:row>
          <xdr:rowOff>9525</xdr:rowOff>
        </xdr:to>
        <xdr:sp macro="" textlink="">
          <xdr:nvSpPr>
            <xdr:cNvPr id="246813" name="Check Box 29" hidden="1">
              <a:extLst>
                <a:ext uri="{63B3BB69-23CF-44E3-9099-C40C66FF867C}">
                  <a14:compatExt spid="_x0000_s246813"/>
                </a:ext>
                <a:ext uri="{FF2B5EF4-FFF2-40B4-BE49-F238E27FC236}">
                  <a16:creationId xmlns:a16="http://schemas.microsoft.com/office/drawing/2014/main" id="{00000000-0008-0000-1500-00001D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xdr:row>
          <xdr:rowOff>114300</xdr:rowOff>
        </xdr:from>
        <xdr:to>
          <xdr:col>8</xdr:col>
          <xdr:colOff>342900</xdr:colOff>
          <xdr:row>57</xdr:row>
          <xdr:rowOff>9525</xdr:rowOff>
        </xdr:to>
        <xdr:sp macro="" textlink="">
          <xdr:nvSpPr>
            <xdr:cNvPr id="246814" name="Check Box 30" hidden="1">
              <a:extLst>
                <a:ext uri="{63B3BB69-23CF-44E3-9099-C40C66FF867C}">
                  <a14:compatExt spid="_x0000_s246814"/>
                </a:ext>
                <a:ext uri="{FF2B5EF4-FFF2-40B4-BE49-F238E27FC236}">
                  <a16:creationId xmlns:a16="http://schemas.microsoft.com/office/drawing/2014/main" id="{00000000-0008-0000-1500-00001E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55</xdr:row>
          <xdr:rowOff>114300</xdr:rowOff>
        </xdr:from>
        <xdr:to>
          <xdr:col>9</xdr:col>
          <xdr:colOff>371475</xdr:colOff>
          <xdr:row>57</xdr:row>
          <xdr:rowOff>9525</xdr:rowOff>
        </xdr:to>
        <xdr:sp macro="" textlink="">
          <xdr:nvSpPr>
            <xdr:cNvPr id="246815" name="Check Box 31" hidden="1">
              <a:extLst>
                <a:ext uri="{63B3BB69-23CF-44E3-9099-C40C66FF867C}">
                  <a14:compatExt spid="_x0000_s246815"/>
                </a:ext>
                <a:ext uri="{FF2B5EF4-FFF2-40B4-BE49-F238E27FC236}">
                  <a16:creationId xmlns:a16="http://schemas.microsoft.com/office/drawing/2014/main" id="{00000000-0008-0000-1500-00001F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57</xdr:row>
          <xdr:rowOff>114300</xdr:rowOff>
        </xdr:from>
        <xdr:to>
          <xdr:col>7</xdr:col>
          <xdr:colOff>381000</xdr:colOff>
          <xdr:row>59</xdr:row>
          <xdr:rowOff>9525</xdr:rowOff>
        </xdr:to>
        <xdr:sp macro="" textlink="">
          <xdr:nvSpPr>
            <xdr:cNvPr id="246816" name="Check Box 32" hidden="1">
              <a:extLst>
                <a:ext uri="{63B3BB69-23CF-44E3-9099-C40C66FF867C}">
                  <a14:compatExt spid="_x0000_s246816"/>
                </a:ext>
                <a:ext uri="{FF2B5EF4-FFF2-40B4-BE49-F238E27FC236}">
                  <a16:creationId xmlns:a16="http://schemas.microsoft.com/office/drawing/2014/main" id="{00000000-0008-0000-1500-000020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57</xdr:row>
          <xdr:rowOff>114300</xdr:rowOff>
        </xdr:from>
        <xdr:to>
          <xdr:col>8</xdr:col>
          <xdr:colOff>342900</xdr:colOff>
          <xdr:row>59</xdr:row>
          <xdr:rowOff>9525</xdr:rowOff>
        </xdr:to>
        <xdr:sp macro="" textlink="">
          <xdr:nvSpPr>
            <xdr:cNvPr id="246817" name="Check Box 33" hidden="1">
              <a:extLst>
                <a:ext uri="{63B3BB69-23CF-44E3-9099-C40C66FF867C}">
                  <a14:compatExt spid="_x0000_s246817"/>
                </a:ext>
                <a:ext uri="{FF2B5EF4-FFF2-40B4-BE49-F238E27FC236}">
                  <a16:creationId xmlns:a16="http://schemas.microsoft.com/office/drawing/2014/main" id="{00000000-0008-0000-1500-000021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57</xdr:row>
          <xdr:rowOff>114300</xdr:rowOff>
        </xdr:from>
        <xdr:to>
          <xdr:col>9</xdr:col>
          <xdr:colOff>371475</xdr:colOff>
          <xdr:row>59</xdr:row>
          <xdr:rowOff>9525</xdr:rowOff>
        </xdr:to>
        <xdr:sp macro="" textlink="">
          <xdr:nvSpPr>
            <xdr:cNvPr id="246818" name="Check Box 34" hidden="1">
              <a:extLst>
                <a:ext uri="{63B3BB69-23CF-44E3-9099-C40C66FF867C}">
                  <a14:compatExt spid="_x0000_s246818"/>
                </a:ext>
                <a:ext uri="{FF2B5EF4-FFF2-40B4-BE49-F238E27FC236}">
                  <a16:creationId xmlns:a16="http://schemas.microsoft.com/office/drawing/2014/main" id="{00000000-0008-0000-1500-000022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59</xdr:row>
          <xdr:rowOff>114300</xdr:rowOff>
        </xdr:from>
        <xdr:to>
          <xdr:col>7</xdr:col>
          <xdr:colOff>381000</xdr:colOff>
          <xdr:row>61</xdr:row>
          <xdr:rowOff>9525</xdr:rowOff>
        </xdr:to>
        <xdr:sp macro="" textlink="">
          <xdr:nvSpPr>
            <xdr:cNvPr id="246819" name="Check Box 35" hidden="1">
              <a:extLst>
                <a:ext uri="{63B3BB69-23CF-44E3-9099-C40C66FF867C}">
                  <a14:compatExt spid="_x0000_s246819"/>
                </a:ext>
                <a:ext uri="{FF2B5EF4-FFF2-40B4-BE49-F238E27FC236}">
                  <a16:creationId xmlns:a16="http://schemas.microsoft.com/office/drawing/2014/main" id="{00000000-0008-0000-1500-000023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59</xdr:row>
          <xdr:rowOff>114300</xdr:rowOff>
        </xdr:from>
        <xdr:to>
          <xdr:col>8</xdr:col>
          <xdr:colOff>342900</xdr:colOff>
          <xdr:row>61</xdr:row>
          <xdr:rowOff>9525</xdr:rowOff>
        </xdr:to>
        <xdr:sp macro="" textlink="">
          <xdr:nvSpPr>
            <xdr:cNvPr id="246820" name="Check Box 36" hidden="1">
              <a:extLst>
                <a:ext uri="{63B3BB69-23CF-44E3-9099-C40C66FF867C}">
                  <a14:compatExt spid="_x0000_s246820"/>
                </a:ext>
                <a:ext uri="{FF2B5EF4-FFF2-40B4-BE49-F238E27FC236}">
                  <a16:creationId xmlns:a16="http://schemas.microsoft.com/office/drawing/2014/main" id="{00000000-0008-0000-1500-000024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59</xdr:row>
          <xdr:rowOff>114300</xdr:rowOff>
        </xdr:from>
        <xdr:to>
          <xdr:col>9</xdr:col>
          <xdr:colOff>371475</xdr:colOff>
          <xdr:row>61</xdr:row>
          <xdr:rowOff>9525</xdr:rowOff>
        </xdr:to>
        <xdr:sp macro="" textlink="">
          <xdr:nvSpPr>
            <xdr:cNvPr id="246821" name="Check Box 37" hidden="1">
              <a:extLst>
                <a:ext uri="{63B3BB69-23CF-44E3-9099-C40C66FF867C}">
                  <a14:compatExt spid="_x0000_s246821"/>
                </a:ext>
                <a:ext uri="{FF2B5EF4-FFF2-40B4-BE49-F238E27FC236}">
                  <a16:creationId xmlns:a16="http://schemas.microsoft.com/office/drawing/2014/main" id="{00000000-0008-0000-1500-000025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61</xdr:row>
          <xdr:rowOff>114300</xdr:rowOff>
        </xdr:from>
        <xdr:to>
          <xdr:col>7</xdr:col>
          <xdr:colOff>381000</xdr:colOff>
          <xdr:row>63</xdr:row>
          <xdr:rowOff>9525</xdr:rowOff>
        </xdr:to>
        <xdr:sp macro="" textlink="">
          <xdr:nvSpPr>
            <xdr:cNvPr id="246822" name="Check Box 38" hidden="1">
              <a:extLst>
                <a:ext uri="{63B3BB69-23CF-44E3-9099-C40C66FF867C}">
                  <a14:compatExt spid="_x0000_s246822"/>
                </a:ext>
                <a:ext uri="{FF2B5EF4-FFF2-40B4-BE49-F238E27FC236}">
                  <a16:creationId xmlns:a16="http://schemas.microsoft.com/office/drawing/2014/main" id="{00000000-0008-0000-1500-000026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61</xdr:row>
          <xdr:rowOff>114300</xdr:rowOff>
        </xdr:from>
        <xdr:to>
          <xdr:col>8</xdr:col>
          <xdr:colOff>342900</xdr:colOff>
          <xdr:row>63</xdr:row>
          <xdr:rowOff>9525</xdr:rowOff>
        </xdr:to>
        <xdr:sp macro="" textlink="">
          <xdr:nvSpPr>
            <xdr:cNvPr id="246823" name="Check Box 39" hidden="1">
              <a:extLst>
                <a:ext uri="{63B3BB69-23CF-44E3-9099-C40C66FF867C}">
                  <a14:compatExt spid="_x0000_s246823"/>
                </a:ext>
                <a:ext uri="{FF2B5EF4-FFF2-40B4-BE49-F238E27FC236}">
                  <a16:creationId xmlns:a16="http://schemas.microsoft.com/office/drawing/2014/main" id="{00000000-0008-0000-1500-000027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61</xdr:row>
          <xdr:rowOff>114300</xdr:rowOff>
        </xdr:from>
        <xdr:to>
          <xdr:col>9</xdr:col>
          <xdr:colOff>371475</xdr:colOff>
          <xdr:row>63</xdr:row>
          <xdr:rowOff>9525</xdr:rowOff>
        </xdr:to>
        <xdr:sp macro="" textlink="">
          <xdr:nvSpPr>
            <xdr:cNvPr id="246824" name="Check Box 40" hidden="1">
              <a:extLst>
                <a:ext uri="{63B3BB69-23CF-44E3-9099-C40C66FF867C}">
                  <a14:compatExt spid="_x0000_s246824"/>
                </a:ext>
                <a:ext uri="{FF2B5EF4-FFF2-40B4-BE49-F238E27FC236}">
                  <a16:creationId xmlns:a16="http://schemas.microsoft.com/office/drawing/2014/main" id="{00000000-0008-0000-1500-000028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63</xdr:row>
          <xdr:rowOff>114300</xdr:rowOff>
        </xdr:from>
        <xdr:to>
          <xdr:col>7</xdr:col>
          <xdr:colOff>381000</xdr:colOff>
          <xdr:row>65</xdr:row>
          <xdr:rowOff>9525</xdr:rowOff>
        </xdr:to>
        <xdr:sp macro="" textlink="">
          <xdr:nvSpPr>
            <xdr:cNvPr id="246825" name="Check Box 41" hidden="1">
              <a:extLst>
                <a:ext uri="{63B3BB69-23CF-44E3-9099-C40C66FF867C}">
                  <a14:compatExt spid="_x0000_s246825"/>
                </a:ext>
                <a:ext uri="{FF2B5EF4-FFF2-40B4-BE49-F238E27FC236}">
                  <a16:creationId xmlns:a16="http://schemas.microsoft.com/office/drawing/2014/main" id="{00000000-0008-0000-1500-000029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63</xdr:row>
          <xdr:rowOff>114300</xdr:rowOff>
        </xdr:from>
        <xdr:to>
          <xdr:col>8</xdr:col>
          <xdr:colOff>342900</xdr:colOff>
          <xdr:row>65</xdr:row>
          <xdr:rowOff>9525</xdr:rowOff>
        </xdr:to>
        <xdr:sp macro="" textlink="">
          <xdr:nvSpPr>
            <xdr:cNvPr id="246826" name="Check Box 42" hidden="1">
              <a:extLst>
                <a:ext uri="{63B3BB69-23CF-44E3-9099-C40C66FF867C}">
                  <a14:compatExt spid="_x0000_s246826"/>
                </a:ext>
                <a:ext uri="{FF2B5EF4-FFF2-40B4-BE49-F238E27FC236}">
                  <a16:creationId xmlns:a16="http://schemas.microsoft.com/office/drawing/2014/main" id="{00000000-0008-0000-1500-00002A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63</xdr:row>
          <xdr:rowOff>114300</xdr:rowOff>
        </xdr:from>
        <xdr:to>
          <xdr:col>9</xdr:col>
          <xdr:colOff>371475</xdr:colOff>
          <xdr:row>65</xdr:row>
          <xdr:rowOff>9525</xdr:rowOff>
        </xdr:to>
        <xdr:sp macro="" textlink="">
          <xdr:nvSpPr>
            <xdr:cNvPr id="246827" name="Check Box 43" hidden="1">
              <a:extLst>
                <a:ext uri="{63B3BB69-23CF-44E3-9099-C40C66FF867C}">
                  <a14:compatExt spid="_x0000_s246827"/>
                </a:ext>
                <a:ext uri="{FF2B5EF4-FFF2-40B4-BE49-F238E27FC236}">
                  <a16:creationId xmlns:a16="http://schemas.microsoft.com/office/drawing/2014/main" id="{00000000-0008-0000-1500-00002B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65</xdr:row>
          <xdr:rowOff>114300</xdr:rowOff>
        </xdr:from>
        <xdr:to>
          <xdr:col>7</xdr:col>
          <xdr:colOff>381000</xdr:colOff>
          <xdr:row>67</xdr:row>
          <xdr:rowOff>9525</xdr:rowOff>
        </xdr:to>
        <xdr:sp macro="" textlink="">
          <xdr:nvSpPr>
            <xdr:cNvPr id="246828" name="Check Box 44" hidden="1">
              <a:extLst>
                <a:ext uri="{63B3BB69-23CF-44E3-9099-C40C66FF867C}">
                  <a14:compatExt spid="_x0000_s246828"/>
                </a:ext>
                <a:ext uri="{FF2B5EF4-FFF2-40B4-BE49-F238E27FC236}">
                  <a16:creationId xmlns:a16="http://schemas.microsoft.com/office/drawing/2014/main" id="{00000000-0008-0000-1500-00002C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65</xdr:row>
          <xdr:rowOff>114300</xdr:rowOff>
        </xdr:from>
        <xdr:to>
          <xdr:col>8</xdr:col>
          <xdr:colOff>342900</xdr:colOff>
          <xdr:row>67</xdr:row>
          <xdr:rowOff>9525</xdr:rowOff>
        </xdr:to>
        <xdr:sp macro="" textlink="">
          <xdr:nvSpPr>
            <xdr:cNvPr id="246829" name="Check Box 45" hidden="1">
              <a:extLst>
                <a:ext uri="{63B3BB69-23CF-44E3-9099-C40C66FF867C}">
                  <a14:compatExt spid="_x0000_s246829"/>
                </a:ext>
                <a:ext uri="{FF2B5EF4-FFF2-40B4-BE49-F238E27FC236}">
                  <a16:creationId xmlns:a16="http://schemas.microsoft.com/office/drawing/2014/main" id="{00000000-0008-0000-1500-00002D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65</xdr:row>
          <xdr:rowOff>114300</xdr:rowOff>
        </xdr:from>
        <xdr:to>
          <xdr:col>9</xdr:col>
          <xdr:colOff>371475</xdr:colOff>
          <xdr:row>67</xdr:row>
          <xdr:rowOff>9525</xdr:rowOff>
        </xdr:to>
        <xdr:sp macro="" textlink="">
          <xdr:nvSpPr>
            <xdr:cNvPr id="246830" name="Check Box 46" hidden="1">
              <a:extLst>
                <a:ext uri="{63B3BB69-23CF-44E3-9099-C40C66FF867C}">
                  <a14:compatExt spid="_x0000_s246830"/>
                </a:ext>
                <a:ext uri="{FF2B5EF4-FFF2-40B4-BE49-F238E27FC236}">
                  <a16:creationId xmlns:a16="http://schemas.microsoft.com/office/drawing/2014/main" id="{00000000-0008-0000-1500-00002E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67</xdr:row>
          <xdr:rowOff>114300</xdr:rowOff>
        </xdr:from>
        <xdr:to>
          <xdr:col>7</xdr:col>
          <xdr:colOff>381000</xdr:colOff>
          <xdr:row>69</xdr:row>
          <xdr:rowOff>9525</xdr:rowOff>
        </xdr:to>
        <xdr:sp macro="" textlink="">
          <xdr:nvSpPr>
            <xdr:cNvPr id="246831" name="Check Box 47" hidden="1">
              <a:extLst>
                <a:ext uri="{63B3BB69-23CF-44E3-9099-C40C66FF867C}">
                  <a14:compatExt spid="_x0000_s246831"/>
                </a:ext>
                <a:ext uri="{FF2B5EF4-FFF2-40B4-BE49-F238E27FC236}">
                  <a16:creationId xmlns:a16="http://schemas.microsoft.com/office/drawing/2014/main" id="{00000000-0008-0000-1500-00002F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67</xdr:row>
          <xdr:rowOff>114300</xdr:rowOff>
        </xdr:from>
        <xdr:to>
          <xdr:col>8</xdr:col>
          <xdr:colOff>342900</xdr:colOff>
          <xdr:row>69</xdr:row>
          <xdr:rowOff>9525</xdr:rowOff>
        </xdr:to>
        <xdr:sp macro="" textlink="">
          <xdr:nvSpPr>
            <xdr:cNvPr id="246832" name="Check Box 48" hidden="1">
              <a:extLst>
                <a:ext uri="{63B3BB69-23CF-44E3-9099-C40C66FF867C}">
                  <a14:compatExt spid="_x0000_s246832"/>
                </a:ext>
                <a:ext uri="{FF2B5EF4-FFF2-40B4-BE49-F238E27FC236}">
                  <a16:creationId xmlns:a16="http://schemas.microsoft.com/office/drawing/2014/main" id="{00000000-0008-0000-1500-000030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67</xdr:row>
          <xdr:rowOff>114300</xdr:rowOff>
        </xdr:from>
        <xdr:to>
          <xdr:col>9</xdr:col>
          <xdr:colOff>371475</xdr:colOff>
          <xdr:row>69</xdr:row>
          <xdr:rowOff>9525</xdr:rowOff>
        </xdr:to>
        <xdr:sp macro="" textlink="">
          <xdr:nvSpPr>
            <xdr:cNvPr id="246833" name="Check Box 49" hidden="1">
              <a:extLst>
                <a:ext uri="{63B3BB69-23CF-44E3-9099-C40C66FF867C}">
                  <a14:compatExt spid="_x0000_s246833"/>
                </a:ext>
                <a:ext uri="{FF2B5EF4-FFF2-40B4-BE49-F238E27FC236}">
                  <a16:creationId xmlns:a16="http://schemas.microsoft.com/office/drawing/2014/main" id="{00000000-0008-0000-1500-000031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69</xdr:row>
          <xdr:rowOff>114300</xdr:rowOff>
        </xdr:from>
        <xdr:to>
          <xdr:col>7</xdr:col>
          <xdr:colOff>381000</xdr:colOff>
          <xdr:row>71</xdr:row>
          <xdr:rowOff>9525</xdr:rowOff>
        </xdr:to>
        <xdr:sp macro="" textlink="">
          <xdr:nvSpPr>
            <xdr:cNvPr id="246834" name="Check Box 50" hidden="1">
              <a:extLst>
                <a:ext uri="{63B3BB69-23CF-44E3-9099-C40C66FF867C}">
                  <a14:compatExt spid="_x0000_s246834"/>
                </a:ext>
                <a:ext uri="{FF2B5EF4-FFF2-40B4-BE49-F238E27FC236}">
                  <a16:creationId xmlns:a16="http://schemas.microsoft.com/office/drawing/2014/main" id="{00000000-0008-0000-1500-000032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69</xdr:row>
          <xdr:rowOff>114300</xdr:rowOff>
        </xdr:from>
        <xdr:to>
          <xdr:col>8</xdr:col>
          <xdr:colOff>342900</xdr:colOff>
          <xdr:row>71</xdr:row>
          <xdr:rowOff>9525</xdr:rowOff>
        </xdr:to>
        <xdr:sp macro="" textlink="">
          <xdr:nvSpPr>
            <xdr:cNvPr id="246835" name="Check Box 51" hidden="1">
              <a:extLst>
                <a:ext uri="{63B3BB69-23CF-44E3-9099-C40C66FF867C}">
                  <a14:compatExt spid="_x0000_s246835"/>
                </a:ext>
                <a:ext uri="{FF2B5EF4-FFF2-40B4-BE49-F238E27FC236}">
                  <a16:creationId xmlns:a16="http://schemas.microsoft.com/office/drawing/2014/main" id="{00000000-0008-0000-1500-000033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69</xdr:row>
          <xdr:rowOff>114300</xdr:rowOff>
        </xdr:from>
        <xdr:to>
          <xdr:col>9</xdr:col>
          <xdr:colOff>371475</xdr:colOff>
          <xdr:row>71</xdr:row>
          <xdr:rowOff>9525</xdr:rowOff>
        </xdr:to>
        <xdr:sp macro="" textlink="">
          <xdr:nvSpPr>
            <xdr:cNvPr id="246836" name="Check Box 52" hidden="1">
              <a:extLst>
                <a:ext uri="{63B3BB69-23CF-44E3-9099-C40C66FF867C}">
                  <a14:compatExt spid="_x0000_s246836"/>
                </a:ext>
                <a:ext uri="{FF2B5EF4-FFF2-40B4-BE49-F238E27FC236}">
                  <a16:creationId xmlns:a16="http://schemas.microsoft.com/office/drawing/2014/main" id="{00000000-0008-0000-1500-000034C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7</xdr:col>
      <xdr:colOff>523875</xdr:colOff>
      <xdr:row>0</xdr:row>
      <xdr:rowOff>0</xdr:rowOff>
    </xdr:from>
    <xdr:to>
      <xdr:col>9</xdr:col>
      <xdr:colOff>463550</xdr:colOff>
      <xdr:row>2</xdr:row>
      <xdr:rowOff>151621</xdr:rowOff>
    </xdr:to>
    <xdr:pic>
      <xdr:nvPicPr>
        <xdr:cNvPr id="55" name="Picture 54">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0"/>
          <a:ext cx="1162050" cy="51357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581025</xdr:colOff>
          <xdr:row>7</xdr:row>
          <xdr:rowOff>209550</xdr:rowOff>
        </xdr:from>
        <xdr:to>
          <xdr:col>1</xdr:col>
          <xdr:colOff>19050</xdr:colOff>
          <xdr:row>9</xdr:row>
          <xdr:rowOff>28575</xdr:rowOff>
        </xdr:to>
        <xdr:sp macro="" textlink="">
          <xdr:nvSpPr>
            <xdr:cNvPr id="247837" name="Check Box 29" hidden="1">
              <a:extLst>
                <a:ext uri="{63B3BB69-23CF-44E3-9099-C40C66FF867C}">
                  <a14:compatExt spid="_x0000_s247837"/>
                </a:ext>
                <a:ext uri="{FF2B5EF4-FFF2-40B4-BE49-F238E27FC236}">
                  <a16:creationId xmlns:a16="http://schemas.microsoft.com/office/drawing/2014/main" id="{00000000-0008-0000-1600-00001D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7</xdr:row>
          <xdr:rowOff>200025</xdr:rowOff>
        </xdr:from>
        <xdr:to>
          <xdr:col>1</xdr:col>
          <xdr:colOff>1038225</xdr:colOff>
          <xdr:row>9</xdr:row>
          <xdr:rowOff>19050</xdr:rowOff>
        </xdr:to>
        <xdr:sp macro="" textlink="">
          <xdr:nvSpPr>
            <xdr:cNvPr id="247838" name="Check Box 30" hidden="1">
              <a:extLst>
                <a:ext uri="{63B3BB69-23CF-44E3-9099-C40C66FF867C}">
                  <a14:compatExt spid="_x0000_s247838"/>
                </a:ext>
                <a:ext uri="{FF2B5EF4-FFF2-40B4-BE49-F238E27FC236}">
                  <a16:creationId xmlns:a16="http://schemas.microsoft.com/office/drawing/2014/main" id="{00000000-0008-0000-1600-00001E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8</xdr:row>
          <xdr:rowOff>95250</xdr:rowOff>
        </xdr:from>
        <xdr:to>
          <xdr:col>1</xdr:col>
          <xdr:colOff>1038225</xdr:colOff>
          <xdr:row>9</xdr:row>
          <xdr:rowOff>123825</xdr:rowOff>
        </xdr:to>
        <xdr:sp macro="" textlink="">
          <xdr:nvSpPr>
            <xdr:cNvPr id="247839" name="Check Box 31" hidden="1">
              <a:extLst>
                <a:ext uri="{63B3BB69-23CF-44E3-9099-C40C66FF867C}">
                  <a14:compatExt spid="_x0000_s247839"/>
                </a:ext>
                <a:ext uri="{FF2B5EF4-FFF2-40B4-BE49-F238E27FC236}">
                  <a16:creationId xmlns:a16="http://schemas.microsoft.com/office/drawing/2014/main" id="{00000000-0008-0000-1600-00001F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8</xdr:row>
          <xdr:rowOff>95250</xdr:rowOff>
        </xdr:from>
        <xdr:to>
          <xdr:col>1</xdr:col>
          <xdr:colOff>19050</xdr:colOff>
          <xdr:row>9</xdr:row>
          <xdr:rowOff>123825</xdr:rowOff>
        </xdr:to>
        <xdr:sp macro="" textlink="">
          <xdr:nvSpPr>
            <xdr:cNvPr id="247840" name="Check Box 32" hidden="1">
              <a:extLst>
                <a:ext uri="{63B3BB69-23CF-44E3-9099-C40C66FF867C}">
                  <a14:compatExt spid="_x0000_s247840"/>
                </a:ext>
                <a:ext uri="{FF2B5EF4-FFF2-40B4-BE49-F238E27FC236}">
                  <a16:creationId xmlns:a16="http://schemas.microsoft.com/office/drawing/2014/main" id="{00000000-0008-0000-1600-000020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35</xdr:row>
          <xdr:rowOff>295275</xdr:rowOff>
        </xdr:from>
        <xdr:to>
          <xdr:col>2</xdr:col>
          <xdr:colOff>104775</xdr:colOff>
          <xdr:row>37</xdr:row>
          <xdr:rowOff>9525</xdr:rowOff>
        </xdr:to>
        <xdr:sp macro="" textlink="">
          <xdr:nvSpPr>
            <xdr:cNvPr id="247841" name="Check Box 33" hidden="1">
              <a:extLst>
                <a:ext uri="{63B3BB69-23CF-44E3-9099-C40C66FF867C}">
                  <a14:compatExt spid="_x0000_s247841"/>
                </a:ext>
                <a:ext uri="{FF2B5EF4-FFF2-40B4-BE49-F238E27FC236}">
                  <a16:creationId xmlns:a16="http://schemas.microsoft.com/office/drawing/2014/main" id="{00000000-0008-0000-1600-000021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35</xdr:row>
          <xdr:rowOff>295275</xdr:rowOff>
        </xdr:from>
        <xdr:to>
          <xdr:col>3</xdr:col>
          <xdr:colOff>247650</xdr:colOff>
          <xdr:row>37</xdr:row>
          <xdr:rowOff>9525</xdr:rowOff>
        </xdr:to>
        <xdr:sp macro="" textlink="">
          <xdr:nvSpPr>
            <xdr:cNvPr id="247842" name="Check Box 34" hidden="1">
              <a:extLst>
                <a:ext uri="{63B3BB69-23CF-44E3-9099-C40C66FF867C}">
                  <a14:compatExt spid="_x0000_s247842"/>
                </a:ext>
                <a:ext uri="{FF2B5EF4-FFF2-40B4-BE49-F238E27FC236}">
                  <a16:creationId xmlns:a16="http://schemas.microsoft.com/office/drawing/2014/main" id="{00000000-0008-0000-1600-000022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204</xdr:row>
          <xdr:rowOff>0</xdr:rowOff>
        </xdr:from>
        <xdr:to>
          <xdr:col>2</xdr:col>
          <xdr:colOff>600075</xdr:colOff>
          <xdr:row>208</xdr:row>
          <xdr:rowOff>104775</xdr:rowOff>
        </xdr:to>
        <xdr:sp macro="" textlink="">
          <xdr:nvSpPr>
            <xdr:cNvPr id="250882" name="Object 2" hidden="1">
              <a:extLst>
                <a:ext uri="{63B3BB69-23CF-44E3-9099-C40C66FF867C}">
                  <a14:compatExt spid="_x0000_s250882"/>
                </a:ext>
                <a:ext uri="{FF2B5EF4-FFF2-40B4-BE49-F238E27FC236}">
                  <a16:creationId xmlns:a16="http://schemas.microsoft.com/office/drawing/2014/main" id="{00000000-0008-0000-1A00-000002D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2162175</xdr:colOff>
          <xdr:row>204</xdr:row>
          <xdr:rowOff>9525</xdr:rowOff>
        </xdr:from>
        <xdr:to>
          <xdr:col>2</xdr:col>
          <xdr:colOff>2771775</xdr:colOff>
          <xdr:row>208</xdr:row>
          <xdr:rowOff>95250</xdr:rowOff>
        </xdr:to>
        <xdr:sp macro="" textlink="">
          <xdr:nvSpPr>
            <xdr:cNvPr id="250883" name="Object 3" hidden="1">
              <a:extLst>
                <a:ext uri="{63B3BB69-23CF-44E3-9099-C40C66FF867C}">
                  <a14:compatExt spid="_x0000_s250883"/>
                </a:ext>
                <a:ext uri="{FF2B5EF4-FFF2-40B4-BE49-F238E27FC236}">
                  <a16:creationId xmlns:a16="http://schemas.microsoft.com/office/drawing/2014/main" id="{00000000-0008-0000-1A00-000003D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42</xdr:row>
          <xdr:rowOff>142875</xdr:rowOff>
        </xdr:from>
        <xdr:to>
          <xdr:col>1</xdr:col>
          <xdr:colOff>190500</xdr:colOff>
          <xdr:row>44</xdr:row>
          <xdr:rowOff>76200</xdr:rowOff>
        </xdr:to>
        <xdr:sp macro="" textlink="">
          <xdr:nvSpPr>
            <xdr:cNvPr id="222209" name="Check Box 1" hidden="1">
              <a:extLst>
                <a:ext uri="{63B3BB69-23CF-44E3-9099-C40C66FF867C}">
                  <a14:compatExt spid="_x0000_s222209"/>
                </a:ext>
                <a:ext uri="{FF2B5EF4-FFF2-40B4-BE49-F238E27FC236}">
                  <a16:creationId xmlns:a16="http://schemas.microsoft.com/office/drawing/2014/main" id="{00000000-0008-0000-0600-000001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11</xdr:row>
          <xdr:rowOff>28575</xdr:rowOff>
        </xdr:from>
        <xdr:to>
          <xdr:col>1</xdr:col>
          <xdr:colOff>104775</xdr:colOff>
          <xdr:row>11</xdr:row>
          <xdr:rowOff>142875</xdr:rowOff>
        </xdr:to>
        <xdr:sp macro="" textlink="">
          <xdr:nvSpPr>
            <xdr:cNvPr id="222210" name="Check Box 2" hidden="1">
              <a:extLst>
                <a:ext uri="{63B3BB69-23CF-44E3-9099-C40C66FF867C}">
                  <a14:compatExt spid="_x0000_s222210"/>
                </a:ext>
                <a:ext uri="{FF2B5EF4-FFF2-40B4-BE49-F238E27FC236}">
                  <a16:creationId xmlns:a16="http://schemas.microsoft.com/office/drawing/2014/main" id="{00000000-0008-0000-0600-000002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15</xdr:row>
          <xdr:rowOff>28575</xdr:rowOff>
        </xdr:from>
        <xdr:to>
          <xdr:col>9</xdr:col>
          <xdr:colOff>314325</xdr:colOff>
          <xdr:row>15</xdr:row>
          <xdr:rowOff>161925</xdr:rowOff>
        </xdr:to>
        <xdr:sp macro="" textlink="">
          <xdr:nvSpPr>
            <xdr:cNvPr id="222220" name="Check Box 12" hidden="1">
              <a:extLst>
                <a:ext uri="{63B3BB69-23CF-44E3-9099-C40C66FF867C}">
                  <a14:compatExt spid="_x0000_s222220"/>
                </a:ext>
                <a:ext uri="{FF2B5EF4-FFF2-40B4-BE49-F238E27FC236}">
                  <a16:creationId xmlns:a16="http://schemas.microsoft.com/office/drawing/2014/main" id="{00000000-0008-0000-0600-00000C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15</xdr:row>
          <xdr:rowOff>28575</xdr:rowOff>
        </xdr:from>
        <xdr:to>
          <xdr:col>8</xdr:col>
          <xdr:colOff>342900</xdr:colOff>
          <xdr:row>15</xdr:row>
          <xdr:rowOff>161925</xdr:rowOff>
        </xdr:to>
        <xdr:sp macro="" textlink="">
          <xdr:nvSpPr>
            <xdr:cNvPr id="222221" name="Check Box 13" hidden="1">
              <a:extLst>
                <a:ext uri="{63B3BB69-23CF-44E3-9099-C40C66FF867C}">
                  <a14:compatExt spid="_x0000_s222221"/>
                </a:ext>
                <a:ext uri="{FF2B5EF4-FFF2-40B4-BE49-F238E27FC236}">
                  <a16:creationId xmlns:a16="http://schemas.microsoft.com/office/drawing/2014/main" id="{00000000-0008-0000-0600-00000D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66675</xdr:rowOff>
        </xdr:from>
        <xdr:to>
          <xdr:col>9</xdr:col>
          <xdr:colOff>304800</xdr:colOff>
          <xdr:row>17</xdr:row>
          <xdr:rowOff>190500</xdr:rowOff>
        </xdr:to>
        <xdr:sp macro="" textlink="">
          <xdr:nvSpPr>
            <xdr:cNvPr id="222222" name="Check Box 14" hidden="1">
              <a:extLst>
                <a:ext uri="{63B3BB69-23CF-44E3-9099-C40C66FF867C}">
                  <a14:compatExt spid="_x0000_s222222"/>
                </a:ext>
                <a:ext uri="{FF2B5EF4-FFF2-40B4-BE49-F238E27FC236}">
                  <a16:creationId xmlns:a16="http://schemas.microsoft.com/office/drawing/2014/main" id="{00000000-0008-0000-0600-00000E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17</xdr:row>
          <xdr:rowOff>66675</xdr:rowOff>
        </xdr:from>
        <xdr:to>
          <xdr:col>8</xdr:col>
          <xdr:colOff>333375</xdr:colOff>
          <xdr:row>17</xdr:row>
          <xdr:rowOff>190500</xdr:rowOff>
        </xdr:to>
        <xdr:sp macro="" textlink="">
          <xdr:nvSpPr>
            <xdr:cNvPr id="222223" name="Check Box 15" hidden="1">
              <a:extLst>
                <a:ext uri="{63B3BB69-23CF-44E3-9099-C40C66FF867C}">
                  <a14:compatExt spid="_x0000_s222223"/>
                </a:ext>
                <a:ext uri="{FF2B5EF4-FFF2-40B4-BE49-F238E27FC236}">
                  <a16:creationId xmlns:a16="http://schemas.microsoft.com/office/drawing/2014/main" id="{00000000-0008-0000-0600-00000F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57150</xdr:rowOff>
        </xdr:from>
        <xdr:to>
          <xdr:col>9</xdr:col>
          <xdr:colOff>304800</xdr:colOff>
          <xdr:row>18</xdr:row>
          <xdr:rowOff>171450</xdr:rowOff>
        </xdr:to>
        <xdr:sp macro="" textlink="">
          <xdr:nvSpPr>
            <xdr:cNvPr id="222224" name="Check Box 16" hidden="1">
              <a:extLst>
                <a:ext uri="{63B3BB69-23CF-44E3-9099-C40C66FF867C}">
                  <a14:compatExt spid="_x0000_s222224"/>
                </a:ext>
                <a:ext uri="{FF2B5EF4-FFF2-40B4-BE49-F238E27FC236}">
                  <a16:creationId xmlns:a16="http://schemas.microsoft.com/office/drawing/2014/main" id="{00000000-0008-0000-0600-000010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18</xdr:row>
          <xdr:rowOff>57150</xdr:rowOff>
        </xdr:from>
        <xdr:to>
          <xdr:col>8</xdr:col>
          <xdr:colOff>333375</xdr:colOff>
          <xdr:row>18</xdr:row>
          <xdr:rowOff>171450</xdr:rowOff>
        </xdr:to>
        <xdr:sp macro="" textlink="">
          <xdr:nvSpPr>
            <xdr:cNvPr id="222225" name="Check Box 17" hidden="1">
              <a:extLst>
                <a:ext uri="{63B3BB69-23CF-44E3-9099-C40C66FF867C}">
                  <a14:compatExt spid="_x0000_s222225"/>
                </a:ext>
                <a:ext uri="{FF2B5EF4-FFF2-40B4-BE49-F238E27FC236}">
                  <a16:creationId xmlns:a16="http://schemas.microsoft.com/office/drawing/2014/main" id="{00000000-0008-0000-0600-000011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9</xdr:col>
          <xdr:colOff>304800</xdr:colOff>
          <xdr:row>19</xdr:row>
          <xdr:rowOff>180975</xdr:rowOff>
        </xdr:to>
        <xdr:sp macro="" textlink="">
          <xdr:nvSpPr>
            <xdr:cNvPr id="222226" name="Check Box 18" hidden="1">
              <a:extLst>
                <a:ext uri="{63B3BB69-23CF-44E3-9099-C40C66FF867C}">
                  <a14:compatExt spid="_x0000_s222226"/>
                </a:ext>
                <a:ext uri="{FF2B5EF4-FFF2-40B4-BE49-F238E27FC236}">
                  <a16:creationId xmlns:a16="http://schemas.microsoft.com/office/drawing/2014/main" id="{00000000-0008-0000-0600-000012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19</xdr:row>
          <xdr:rowOff>57150</xdr:rowOff>
        </xdr:from>
        <xdr:to>
          <xdr:col>8</xdr:col>
          <xdr:colOff>333375</xdr:colOff>
          <xdr:row>19</xdr:row>
          <xdr:rowOff>180975</xdr:rowOff>
        </xdr:to>
        <xdr:sp macro="" textlink="">
          <xdr:nvSpPr>
            <xdr:cNvPr id="222227" name="Check Box 19" hidden="1">
              <a:extLst>
                <a:ext uri="{63B3BB69-23CF-44E3-9099-C40C66FF867C}">
                  <a14:compatExt spid="_x0000_s222227"/>
                </a:ext>
                <a:ext uri="{FF2B5EF4-FFF2-40B4-BE49-F238E27FC236}">
                  <a16:creationId xmlns:a16="http://schemas.microsoft.com/office/drawing/2014/main" id="{00000000-0008-0000-0600-000013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20</xdr:row>
          <xdr:rowOff>28575</xdr:rowOff>
        </xdr:from>
        <xdr:to>
          <xdr:col>9</xdr:col>
          <xdr:colOff>314325</xdr:colOff>
          <xdr:row>20</xdr:row>
          <xdr:rowOff>152400</xdr:rowOff>
        </xdr:to>
        <xdr:sp macro="" textlink="">
          <xdr:nvSpPr>
            <xdr:cNvPr id="222228" name="Check Box 20" hidden="1">
              <a:extLst>
                <a:ext uri="{63B3BB69-23CF-44E3-9099-C40C66FF867C}">
                  <a14:compatExt spid="_x0000_s222228"/>
                </a:ext>
                <a:ext uri="{FF2B5EF4-FFF2-40B4-BE49-F238E27FC236}">
                  <a16:creationId xmlns:a16="http://schemas.microsoft.com/office/drawing/2014/main" id="{00000000-0008-0000-0600-000014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20</xdr:row>
          <xdr:rowOff>28575</xdr:rowOff>
        </xdr:from>
        <xdr:to>
          <xdr:col>8</xdr:col>
          <xdr:colOff>333375</xdr:colOff>
          <xdr:row>20</xdr:row>
          <xdr:rowOff>152400</xdr:rowOff>
        </xdr:to>
        <xdr:sp macro="" textlink="">
          <xdr:nvSpPr>
            <xdr:cNvPr id="222229" name="Check Box 21" hidden="1">
              <a:extLst>
                <a:ext uri="{63B3BB69-23CF-44E3-9099-C40C66FF867C}">
                  <a14:compatExt spid="_x0000_s222229"/>
                </a:ext>
                <a:ext uri="{FF2B5EF4-FFF2-40B4-BE49-F238E27FC236}">
                  <a16:creationId xmlns:a16="http://schemas.microsoft.com/office/drawing/2014/main" id="{00000000-0008-0000-0600-000015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21</xdr:row>
          <xdr:rowOff>47625</xdr:rowOff>
        </xdr:from>
        <xdr:to>
          <xdr:col>9</xdr:col>
          <xdr:colOff>314325</xdr:colOff>
          <xdr:row>21</xdr:row>
          <xdr:rowOff>171450</xdr:rowOff>
        </xdr:to>
        <xdr:sp macro="" textlink="">
          <xdr:nvSpPr>
            <xdr:cNvPr id="222230" name="Check Box 22" hidden="1">
              <a:extLst>
                <a:ext uri="{63B3BB69-23CF-44E3-9099-C40C66FF867C}">
                  <a14:compatExt spid="_x0000_s222230"/>
                </a:ext>
                <a:ext uri="{FF2B5EF4-FFF2-40B4-BE49-F238E27FC236}">
                  <a16:creationId xmlns:a16="http://schemas.microsoft.com/office/drawing/2014/main" id="{00000000-0008-0000-0600-000016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21</xdr:row>
          <xdr:rowOff>47625</xdr:rowOff>
        </xdr:from>
        <xdr:to>
          <xdr:col>8</xdr:col>
          <xdr:colOff>333375</xdr:colOff>
          <xdr:row>21</xdr:row>
          <xdr:rowOff>171450</xdr:rowOff>
        </xdr:to>
        <xdr:sp macro="" textlink="">
          <xdr:nvSpPr>
            <xdr:cNvPr id="222231" name="Check Box 23" hidden="1">
              <a:extLst>
                <a:ext uri="{63B3BB69-23CF-44E3-9099-C40C66FF867C}">
                  <a14:compatExt spid="_x0000_s222231"/>
                </a:ext>
                <a:ext uri="{FF2B5EF4-FFF2-40B4-BE49-F238E27FC236}">
                  <a16:creationId xmlns:a16="http://schemas.microsoft.com/office/drawing/2014/main" id="{00000000-0008-0000-0600-000017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22</xdr:row>
          <xdr:rowOff>47625</xdr:rowOff>
        </xdr:from>
        <xdr:to>
          <xdr:col>9</xdr:col>
          <xdr:colOff>314325</xdr:colOff>
          <xdr:row>22</xdr:row>
          <xdr:rowOff>161925</xdr:rowOff>
        </xdr:to>
        <xdr:sp macro="" textlink="">
          <xdr:nvSpPr>
            <xdr:cNvPr id="222232" name="Check Box 24" hidden="1">
              <a:extLst>
                <a:ext uri="{63B3BB69-23CF-44E3-9099-C40C66FF867C}">
                  <a14:compatExt spid="_x0000_s222232"/>
                </a:ext>
                <a:ext uri="{FF2B5EF4-FFF2-40B4-BE49-F238E27FC236}">
                  <a16:creationId xmlns:a16="http://schemas.microsoft.com/office/drawing/2014/main" id="{00000000-0008-0000-0600-000018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22</xdr:row>
          <xdr:rowOff>47625</xdr:rowOff>
        </xdr:from>
        <xdr:to>
          <xdr:col>8</xdr:col>
          <xdr:colOff>342900</xdr:colOff>
          <xdr:row>22</xdr:row>
          <xdr:rowOff>161925</xdr:rowOff>
        </xdr:to>
        <xdr:sp macro="" textlink="">
          <xdr:nvSpPr>
            <xdr:cNvPr id="222233" name="Check Box 25" hidden="1">
              <a:extLst>
                <a:ext uri="{63B3BB69-23CF-44E3-9099-C40C66FF867C}">
                  <a14:compatExt spid="_x0000_s222233"/>
                </a:ext>
                <a:ext uri="{FF2B5EF4-FFF2-40B4-BE49-F238E27FC236}">
                  <a16:creationId xmlns:a16="http://schemas.microsoft.com/office/drawing/2014/main" id="{00000000-0008-0000-0600-000019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19050</xdr:rowOff>
        </xdr:from>
        <xdr:to>
          <xdr:col>9</xdr:col>
          <xdr:colOff>314325</xdr:colOff>
          <xdr:row>24</xdr:row>
          <xdr:rowOff>142875</xdr:rowOff>
        </xdr:to>
        <xdr:sp macro="" textlink="">
          <xdr:nvSpPr>
            <xdr:cNvPr id="222234" name="Check Box 26" hidden="1">
              <a:extLst>
                <a:ext uri="{63B3BB69-23CF-44E3-9099-C40C66FF867C}">
                  <a14:compatExt spid="_x0000_s222234"/>
                </a:ext>
                <a:ext uri="{FF2B5EF4-FFF2-40B4-BE49-F238E27FC236}">
                  <a16:creationId xmlns:a16="http://schemas.microsoft.com/office/drawing/2014/main" id="{00000000-0008-0000-0600-00001A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24</xdr:row>
          <xdr:rowOff>19050</xdr:rowOff>
        </xdr:from>
        <xdr:to>
          <xdr:col>8</xdr:col>
          <xdr:colOff>333375</xdr:colOff>
          <xdr:row>24</xdr:row>
          <xdr:rowOff>142875</xdr:rowOff>
        </xdr:to>
        <xdr:sp macro="" textlink="">
          <xdr:nvSpPr>
            <xdr:cNvPr id="222235" name="Check Box 27" hidden="1">
              <a:extLst>
                <a:ext uri="{63B3BB69-23CF-44E3-9099-C40C66FF867C}">
                  <a14:compatExt spid="_x0000_s222235"/>
                </a:ext>
                <a:ext uri="{FF2B5EF4-FFF2-40B4-BE49-F238E27FC236}">
                  <a16:creationId xmlns:a16="http://schemas.microsoft.com/office/drawing/2014/main" id="{00000000-0008-0000-0600-00001B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20</xdr:row>
          <xdr:rowOff>247650</xdr:rowOff>
        </xdr:from>
        <xdr:to>
          <xdr:col>1</xdr:col>
          <xdr:colOff>123825</xdr:colOff>
          <xdr:row>22</xdr:row>
          <xdr:rowOff>85725</xdr:rowOff>
        </xdr:to>
        <xdr:sp macro="" textlink="">
          <xdr:nvSpPr>
            <xdr:cNvPr id="222237" name="Check Box 29" hidden="1">
              <a:extLst>
                <a:ext uri="{63B3BB69-23CF-44E3-9099-C40C66FF867C}">
                  <a14:compatExt spid="_x0000_s222237"/>
                </a:ext>
                <a:ext uri="{FF2B5EF4-FFF2-40B4-BE49-F238E27FC236}">
                  <a16:creationId xmlns:a16="http://schemas.microsoft.com/office/drawing/2014/main" id="{00000000-0008-0000-0600-00001D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xdr:col>
          <xdr:colOff>95250</xdr:colOff>
          <xdr:row>16</xdr:row>
          <xdr:rowOff>76200</xdr:rowOff>
        </xdr:to>
        <xdr:sp macro="" textlink="">
          <xdr:nvSpPr>
            <xdr:cNvPr id="222239" name="Check Box 31" hidden="1">
              <a:extLst>
                <a:ext uri="{63B3BB69-23CF-44E3-9099-C40C66FF867C}">
                  <a14:compatExt spid="_x0000_s222239"/>
                </a:ext>
                <a:ext uri="{FF2B5EF4-FFF2-40B4-BE49-F238E27FC236}">
                  <a16:creationId xmlns:a16="http://schemas.microsoft.com/office/drawing/2014/main" id="{00000000-0008-0000-0600-00001F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15</xdr:row>
          <xdr:rowOff>257175</xdr:rowOff>
        </xdr:from>
        <xdr:to>
          <xdr:col>1</xdr:col>
          <xdr:colOff>95250</xdr:colOff>
          <xdr:row>17</xdr:row>
          <xdr:rowOff>95250</xdr:rowOff>
        </xdr:to>
        <xdr:sp macro="" textlink="">
          <xdr:nvSpPr>
            <xdr:cNvPr id="222241" name="Check Box 33" hidden="1">
              <a:extLst>
                <a:ext uri="{63B3BB69-23CF-44E3-9099-C40C66FF867C}">
                  <a14:compatExt spid="_x0000_s222241"/>
                </a:ext>
                <a:ext uri="{FF2B5EF4-FFF2-40B4-BE49-F238E27FC236}">
                  <a16:creationId xmlns:a16="http://schemas.microsoft.com/office/drawing/2014/main" id="{00000000-0008-0000-0600-000021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xdr:row>
          <xdr:rowOff>257175</xdr:rowOff>
        </xdr:from>
        <xdr:to>
          <xdr:col>1</xdr:col>
          <xdr:colOff>104775</xdr:colOff>
          <xdr:row>18</xdr:row>
          <xdr:rowOff>104775</xdr:rowOff>
        </xdr:to>
        <xdr:sp macro="" textlink="">
          <xdr:nvSpPr>
            <xdr:cNvPr id="222243" name="Check Box 35" hidden="1">
              <a:extLst>
                <a:ext uri="{63B3BB69-23CF-44E3-9099-C40C66FF867C}">
                  <a14:compatExt spid="_x0000_s222243"/>
                </a:ext>
                <a:ext uri="{FF2B5EF4-FFF2-40B4-BE49-F238E27FC236}">
                  <a16:creationId xmlns:a16="http://schemas.microsoft.com/office/drawing/2014/main" id="{00000000-0008-0000-0600-000023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17</xdr:row>
          <xdr:rowOff>238125</xdr:rowOff>
        </xdr:from>
        <xdr:to>
          <xdr:col>1</xdr:col>
          <xdr:colOff>104775</xdr:colOff>
          <xdr:row>19</xdr:row>
          <xdr:rowOff>66675</xdr:rowOff>
        </xdr:to>
        <xdr:sp macro="" textlink="">
          <xdr:nvSpPr>
            <xdr:cNvPr id="222245" name="Check Box 37" hidden="1">
              <a:extLst>
                <a:ext uri="{63B3BB69-23CF-44E3-9099-C40C66FF867C}">
                  <a14:compatExt spid="_x0000_s222245"/>
                </a:ext>
                <a:ext uri="{FF2B5EF4-FFF2-40B4-BE49-F238E27FC236}">
                  <a16:creationId xmlns:a16="http://schemas.microsoft.com/office/drawing/2014/main" id="{00000000-0008-0000-0600-000025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18</xdr:row>
          <xdr:rowOff>238125</xdr:rowOff>
        </xdr:from>
        <xdr:to>
          <xdr:col>1</xdr:col>
          <xdr:colOff>104775</xdr:colOff>
          <xdr:row>20</xdr:row>
          <xdr:rowOff>76200</xdr:rowOff>
        </xdr:to>
        <xdr:sp macro="" textlink="">
          <xdr:nvSpPr>
            <xdr:cNvPr id="222247" name="Check Box 39" hidden="1">
              <a:extLst>
                <a:ext uri="{63B3BB69-23CF-44E3-9099-C40C66FF867C}">
                  <a14:compatExt spid="_x0000_s222247"/>
                </a:ext>
                <a:ext uri="{FF2B5EF4-FFF2-40B4-BE49-F238E27FC236}">
                  <a16:creationId xmlns:a16="http://schemas.microsoft.com/office/drawing/2014/main" id="{00000000-0008-0000-0600-000027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19</xdr:row>
          <xdr:rowOff>228600</xdr:rowOff>
        </xdr:from>
        <xdr:to>
          <xdr:col>1</xdr:col>
          <xdr:colOff>114300</xdr:colOff>
          <xdr:row>21</xdr:row>
          <xdr:rowOff>66675</xdr:rowOff>
        </xdr:to>
        <xdr:sp macro="" textlink="">
          <xdr:nvSpPr>
            <xdr:cNvPr id="222249" name="Check Box 41" hidden="1">
              <a:extLst>
                <a:ext uri="{63B3BB69-23CF-44E3-9099-C40C66FF867C}">
                  <a14:compatExt spid="_x0000_s222249"/>
                </a:ext>
                <a:ext uri="{FF2B5EF4-FFF2-40B4-BE49-F238E27FC236}">
                  <a16:creationId xmlns:a16="http://schemas.microsoft.com/office/drawing/2014/main" id="{00000000-0008-0000-0600-000029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21</xdr:row>
          <xdr:rowOff>247650</xdr:rowOff>
        </xdr:from>
        <xdr:to>
          <xdr:col>1</xdr:col>
          <xdr:colOff>123825</xdr:colOff>
          <xdr:row>23</xdr:row>
          <xdr:rowOff>85725</xdr:rowOff>
        </xdr:to>
        <xdr:sp macro="" textlink="">
          <xdr:nvSpPr>
            <xdr:cNvPr id="222251" name="Check Box 43" hidden="1">
              <a:extLst>
                <a:ext uri="{63B3BB69-23CF-44E3-9099-C40C66FF867C}">
                  <a14:compatExt spid="_x0000_s222251"/>
                </a:ext>
                <a:ext uri="{FF2B5EF4-FFF2-40B4-BE49-F238E27FC236}">
                  <a16:creationId xmlns:a16="http://schemas.microsoft.com/office/drawing/2014/main" id="{00000000-0008-0000-0600-00002B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22</xdr:row>
          <xdr:rowOff>247650</xdr:rowOff>
        </xdr:from>
        <xdr:to>
          <xdr:col>1</xdr:col>
          <xdr:colOff>123825</xdr:colOff>
          <xdr:row>24</xdr:row>
          <xdr:rowOff>85725</xdr:rowOff>
        </xdr:to>
        <xdr:sp macro="" textlink="">
          <xdr:nvSpPr>
            <xdr:cNvPr id="222253" name="Check Box 45" hidden="1">
              <a:extLst>
                <a:ext uri="{63B3BB69-23CF-44E3-9099-C40C66FF867C}">
                  <a14:compatExt spid="_x0000_s222253"/>
                </a:ext>
                <a:ext uri="{FF2B5EF4-FFF2-40B4-BE49-F238E27FC236}">
                  <a16:creationId xmlns:a16="http://schemas.microsoft.com/office/drawing/2014/main" id="{00000000-0008-0000-0600-00002D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16</xdr:row>
          <xdr:rowOff>66675</xdr:rowOff>
        </xdr:from>
        <xdr:to>
          <xdr:col>8</xdr:col>
          <xdr:colOff>333375</xdr:colOff>
          <xdr:row>16</xdr:row>
          <xdr:rowOff>180975</xdr:rowOff>
        </xdr:to>
        <xdr:sp macro="" textlink="">
          <xdr:nvSpPr>
            <xdr:cNvPr id="222254" name="Check Box 46" hidden="1">
              <a:extLst>
                <a:ext uri="{63B3BB69-23CF-44E3-9099-C40C66FF867C}">
                  <a14:compatExt spid="_x0000_s222254"/>
                </a:ext>
                <a:ext uri="{FF2B5EF4-FFF2-40B4-BE49-F238E27FC236}">
                  <a16:creationId xmlns:a16="http://schemas.microsoft.com/office/drawing/2014/main" id="{00000000-0008-0000-0600-00002E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16</xdr:row>
          <xdr:rowOff>66675</xdr:rowOff>
        </xdr:from>
        <xdr:to>
          <xdr:col>9</xdr:col>
          <xdr:colOff>304800</xdr:colOff>
          <xdr:row>16</xdr:row>
          <xdr:rowOff>180975</xdr:rowOff>
        </xdr:to>
        <xdr:sp macro="" textlink="">
          <xdr:nvSpPr>
            <xdr:cNvPr id="222255" name="Check Box 47" hidden="1">
              <a:extLst>
                <a:ext uri="{63B3BB69-23CF-44E3-9099-C40C66FF867C}">
                  <a14:compatExt spid="_x0000_s222255"/>
                </a:ext>
                <a:ext uri="{FF2B5EF4-FFF2-40B4-BE49-F238E27FC236}">
                  <a16:creationId xmlns:a16="http://schemas.microsoft.com/office/drawing/2014/main" id="{00000000-0008-0000-0600-00002F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42</xdr:row>
          <xdr:rowOff>142875</xdr:rowOff>
        </xdr:from>
        <xdr:to>
          <xdr:col>4</xdr:col>
          <xdr:colOff>171450</xdr:colOff>
          <xdr:row>44</xdr:row>
          <xdr:rowOff>76200</xdr:rowOff>
        </xdr:to>
        <xdr:sp macro="" textlink="">
          <xdr:nvSpPr>
            <xdr:cNvPr id="222256" name="Check Box 48" hidden="1">
              <a:extLst>
                <a:ext uri="{63B3BB69-23CF-44E3-9099-C40C66FF867C}">
                  <a14:compatExt spid="_x0000_s222256"/>
                </a:ext>
                <a:ext uri="{FF2B5EF4-FFF2-40B4-BE49-F238E27FC236}">
                  <a16:creationId xmlns:a16="http://schemas.microsoft.com/office/drawing/2014/main" id="{00000000-0008-0000-0600-000030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11</xdr:row>
          <xdr:rowOff>38100</xdr:rowOff>
        </xdr:from>
        <xdr:to>
          <xdr:col>9</xdr:col>
          <xdr:colOff>342900</xdr:colOff>
          <xdr:row>11</xdr:row>
          <xdr:rowOff>152400</xdr:rowOff>
        </xdr:to>
        <xdr:sp macro="" textlink="">
          <xdr:nvSpPr>
            <xdr:cNvPr id="222257" name="Check Box 49" hidden="1">
              <a:extLst>
                <a:ext uri="{63B3BB69-23CF-44E3-9099-C40C66FF867C}">
                  <a14:compatExt spid="_x0000_s222257"/>
                </a:ext>
                <a:ext uri="{FF2B5EF4-FFF2-40B4-BE49-F238E27FC236}">
                  <a16:creationId xmlns:a16="http://schemas.microsoft.com/office/drawing/2014/main" id="{00000000-0008-0000-0600-000031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23</xdr:row>
          <xdr:rowOff>228600</xdr:rowOff>
        </xdr:from>
        <xdr:to>
          <xdr:col>1</xdr:col>
          <xdr:colOff>133350</xdr:colOff>
          <xdr:row>25</xdr:row>
          <xdr:rowOff>66675</xdr:rowOff>
        </xdr:to>
        <xdr:sp macro="" textlink="">
          <xdr:nvSpPr>
            <xdr:cNvPr id="222260" name="Check Box 52" hidden="1">
              <a:extLst>
                <a:ext uri="{63B3BB69-23CF-44E3-9099-C40C66FF867C}">
                  <a14:compatExt spid="_x0000_s222260"/>
                </a:ext>
                <a:ext uri="{FF2B5EF4-FFF2-40B4-BE49-F238E27FC236}">
                  <a16:creationId xmlns:a16="http://schemas.microsoft.com/office/drawing/2014/main" id="{00000000-0008-0000-0600-000034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23</xdr:row>
          <xdr:rowOff>47625</xdr:rowOff>
        </xdr:from>
        <xdr:to>
          <xdr:col>8</xdr:col>
          <xdr:colOff>333375</xdr:colOff>
          <xdr:row>23</xdr:row>
          <xdr:rowOff>171450</xdr:rowOff>
        </xdr:to>
        <xdr:sp macro="" textlink="">
          <xdr:nvSpPr>
            <xdr:cNvPr id="222261" name="Check Box 53" hidden="1">
              <a:extLst>
                <a:ext uri="{63B3BB69-23CF-44E3-9099-C40C66FF867C}">
                  <a14:compatExt spid="_x0000_s222261"/>
                </a:ext>
                <a:ext uri="{FF2B5EF4-FFF2-40B4-BE49-F238E27FC236}">
                  <a16:creationId xmlns:a16="http://schemas.microsoft.com/office/drawing/2014/main" id="{00000000-0008-0000-0600-000035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47625</xdr:rowOff>
        </xdr:from>
        <xdr:to>
          <xdr:col>9</xdr:col>
          <xdr:colOff>295275</xdr:colOff>
          <xdr:row>23</xdr:row>
          <xdr:rowOff>171450</xdr:rowOff>
        </xdr:to>
        <xdr:sp macro="" textlink="">
          <xdr:nvSpPr>
            <xdr:cNvPr id="222262" name="Check Box 54" hidden="1">
              <a:extLst>
                <a:ext uri="{63B3BB69-23CF-44E3-9099-C40C66FF867C}">
                  <a14:compatExt spid="_x0000_s222262"/>
                </a:ext>
                <a:ext uri="{FF2B5EF4-FFF2-40B4-BE49-F238E27FC236}">
                  <a16:creationId xmlns:a16="http://schemas.microsoft.com/office/drawing/2014/main" id="{00000000-0008-0000-0600-000036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xdr:row>
          <xdr:rowOff>28575</xdr:rowOff>
        </xdr:from>
        <xdr:to>
          <xdr:col>1</xdr:col>
          <xdr:colOff>104775</xdr:colOff>
          <xdr:row>12</xdr:row>
          <xdr:rowOff>142875</xdr:rowOff>
        </xdr:to>
        <xdr:sp macro="" textlink="">
          <xdr:nvSpPr>
            <xdr:cNvPr id="222263" name="Check Box 55" hidden="1">
              <a:extLst>
                <a:ext uri="{63B3BB69-23CF-44E3-9099-C40C66FF867C}">
                  <a14:compatExt spid="_x0000_s222263"/>
                </a:ext>
                <a:ext uri="{FF2B5EF4-FFF2-40B4-BE49-F238E27FC236}">
                  <a16:creationId xmlns:a16="http://schemas.microsoft.com/office/drawing/2014/main" id="{00000000-0008-0000-0600-000037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12</xdr:row>
          <xdr:rowOff>19050</xdr:rowOff>
        </xdr:from>
        <xdr:to>
          <xdr:col>9</xdr:col>
          <xdr:colOff>342900</xdr:colOff>
          <xdr:row>12</xdr:row>
          <xdr:rowOff>133350</xdr:rowOff>
        </xdr:to>
        <xdr:sp macro="" textlink="">
          <xdr:nvSpPr>
            <xdr:cNvPr id="222264" name="Check Box 56" hidden="1">
              <a:extLst>
                <a:ext uri="{63B3BB69-23CF-44E3-9099-C40C66FF867C}">
                  <a14:compatExt spid="_x0000_s222264"/>
                </a:ext>
                <a:ext uri="{FF2B5EF4-FFF2-40B4-BE49-F238E27FC236}">
                  <a16:creationId xmlns:a16="http://schemas.microsoft.com/office/drawing/2014/main" id="{00000000-0008-0000-0600-000038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133350</xdr:rowOff>
        </xdr:from>
        <xdr:to>
          <xdr:col>7</xdr:col>
          <xdr:colOff>180975</xdr:colOff>
          <xdr:row>44</xdr:row>
          <xdr:rowOff>66675</xdr:rowOff>
        </xdr:to>
        <xdr:sp macro="" textlink="">
          <xdr:nvSpPr>
            <xdr:cNvPr id="222265" name="Check Box 57" hidden="1">
              <a:extLst>
                <a:ext uri="{63B3BB69-23CF-44E3-9099-C40C66FF867C}">
                  <a14:compatExt spid="_x0000_s222265"/>
                </a:ext>
                <a:ext uri="{FF2B5EF4-FFF2-40B4-BE49-F238E27FC236}">
                  <a16:creationId xmlns:a16="http://schemas.microsoft.com/office/drawing/2014/main" id="{00000000-0008-0000-0600-000039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20</xdr:row>
          <xdr:rowOff>238125</xdr:rowOff>
        </xdr:from>
        <xdr:to>
          <xdr:col>2</xdr:col>
          <xdr:colOff>85725</xdr:colOff>
          <xdr:row>22</xdr:row>
          <xdr:rowOff>76200</xdr:rowOff>
        </xdr:to>
        <xdr:sp macro="" textlink="">
          <xdr:nvSpPr>
            <xdr:cNvPr id="222266" name="Check Box 58" hidden="1">
              <a:extLst>
                <a:ext uri="{63B3BB69-23CF-44E3-9099-C40C66FF867C}">
                  <a14:compatExt spid="_x0000_s222266"/>
                </a:ext>
                <a:ext uri="{FF2B5EF4-FFF2-40B4-BE49-F238E27FC236}">
                  <a16:creationId xmlns:a16="http://schemas.microsoft.com/office/drawing/2014/main" id="{00000000-0008-0000-0600-00003A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219075</xdr:rowOff>
        </xdr:from>
        <xdr:to>
          <xdr:col>2</xdr:col>
          <xdr:colOff>66675</xdr:colOff>
          <xdr:row>16</xdr:row>
          <xdr:rowOff>66675</xdr:rowOff>
        </xdr:to>
        <xdr:sp macro="" textlink="">
          <xdr:nvSpPr>
            <xdr:cNvPr id="222267" name="Check Box 59" hidden="1">
              <a:extLst>
                <a:ext uri="{63B3BB69-23CF-44E3-9099-C40C66FF867C}">
                  <a14:compatExt spid="_x0000_s222267"/>
                </a:ext>
                <a:ext uri="{FF2B5EF4-FFF2-40B4-BE49-F238E27FC236}">
                  <a16:creationId xmlns:a16="http://schemas.microsoft.com/office/drawing/2014/main" id="{00000000-0008-0000-0600-00003B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238125</xdr:rowOff>
        </xdr:from>
        <xdr:to>
          <xdr:col>2</xdr:col>
          <xdr:colOff>66675</xdr:colOff>
          <xdr:row>17</xdr:row>
          <xdr:rowOff>85725</xdr:rowOff>
        </xdr:to>
        <xdr:sp macro="" textlink="">
          <xdr:nvSpPr>
            <xdr:cNvPr id="222268" name="Check Box 60" hidden="1">
              <a:extLst>
                <a:ext uri="{63B3BB69-23CF-44E3-9099-C40C66FF867C}">
                  <a14:compatExt spid="_x0000_s222268"/>
                </a:ext>
                <a:ext uri="{FF2B5EF4-FFF2-40B4-BE49-F238E27FC236}">
                  <a16:creationId xmlns:a16="http://schemas.microsoft.com/office/drawing/2014/main" id="{00000000-0008-0000-0600-00003C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16</xdr:row>
          <xdr:rowOff>247650</xdr:rowOff>
        </xdr:from>
        <xdr:to>
          <xdr:col>2</xdr:col>
          <xdr:colOff>66675</xdr:colOff>
          <xdr:row>18</xdr:row>
          <xdr:rowOff>85725</xdr:rowOff>
        </xdr:to>
        <xdr:sp macro="" textlink="">
          <xdr:nvSpPr>
            <xdr:cNvPr id="222269" name="Check Box 61" hidden="1">
              <a:extLst>
                <a:ext uri="{63B3BB69-23CF-44E3-9099-C40C66FF867C}">
                  <a14:compatExt spid="_x0000_s222269"/>
                </a:ext>
                <a:ext uri="{FF2B5EF4-FFF2-40B4-BE49-F238E27FC236}">
                  <a16:creationId xmlns:a16="http://schemas.microsoft.com/office/drawing/2014/main" id="{00000000-0008-0000-0600-00003D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17</xdr:row>
          <xdr:rowOff>219075</xdr:rowOff>
        </xdr:from>
        <xdr:to>
          <xdr:col>2</xdr:col>
          <xdr:colOff>66675</xdr:colOff>
          <xdr:row>19</xdr:row>
          <xdr:rowOff>57150</xdr:rowOff>
        </xdr:to>
        <xdr:sp macro="" textlink="">
          <xdr:nvSpPr>
            <xdr:cNvPr id="222270" name="Check Box 62" hidden="1">
              <a:extLst>
                <a:ext uri="{63B3BB69-23CF-44E3-9099-C40C66FF867C}">
                  <a14:compatExt spid="_x0000_s222270"/>
                </a:ext>
                <a:ext uri="{FF2B5EF4-FFF2-40B4-BE49-F238E27FC236}">
                  <a16:creationId xmlns:a16="http://schemas.microsoft.com/office/drawing/2014/main" id="{00000000-0008-0000-0600-00003E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18</xdr:row>
          <xdr:rowOff>219075</xdr:rowOff>
        </xdr:from>
        <xdr:to>
          <xdr:col>2</xdr:col>
          <xdr:colOff>66675</xdr:colOff>
          <xdr:row>20</xdr:row>
          <xdr:rowOff>66675</xdr:rowOff>
        </xdr:to>
        <xdr:sp macro="" textlink="">
          <xdr:nvSpPr>
            <xdr:cNvPr id="222271" name="Check Box 63" hidden="1">
              <a:extLst>
                <a:ext uri="{63B3BB69-23CF-44E3-9099-C40C66FF867C}">
                  <a14:compatExt spid="_x0000_s222271"/>
                </a:ext>
                <a:ext uri="{FF2B5EF4-FFF2-40B4-BE49-F238E27FC236}">
                  <a16:creationId xmlns:a16="http://schemas.microsoft.com/office/drawing/2014/main" id="{00000000-0008-0000-0600-00003F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19</xdr:row>
          <xdr:rowOff>219075</xdr:rowOff>
        </xdr:from>
        <xdr:to>
          <xdr:col>2</xdr:col>
          <xdr:colOff>85725</xdr:colOff>
          <xdr:row>21</xdr:row>
          <xdr:rowOff>57150</xdr:rowOff>
        </xdr:to>
        <xdr:sp macro="" textlink="">
          <xdr:nvSpPr>
            <xdr:cNvPr id="222272" name="Check Box 64" hidden="1">
              <a:extLst>
                <a:ext uri="{63B3BB69-23CF-44E3-9099-C40C66FF867C}">
                  <a14:compatExt spid="_x0000_s222272"/>
                </a:ext>
                <a:ext uri="{FF2B5EF4-FFF2-40B4-BE49-F238E27FC236}">
                  <a16:creationId xmlns:a16="http://schemas.microsoft.com/office/drawing/2014/main" id="{00000000-0008-0000-0600-000040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238125</xdr:rowOff>
        </xdr:from>
        <xdr:to>
          <xdr:col>2</xdr:col>
          <xdr:colOff>85725</xdr:colOff>
          <xdr:row>23</xdr:row>
          <xdr:rowOff>66675</xdr:rowOff>
        </xdr:to>
        <xdr:sp macro="" textlink="">
          <xdr:nvSpPr>
            <xdr:cNvPr id="222273" name="Check Box 65" hidden="1">
              <a:extLst>
                <a:ext uri="{63B3BB69-23CF-44E3-9099-C40C66FF867C}">
                  <a14:compatExt spid="_x0000_s222273"/>
                </a:ext>
                <a:ext uri="{FF2B5EF4-FFF2-40B4-BE49-F238E27FC236}">
                  <a16:creationId xmlns:a16="http://schemas.microsoft.com/office/drawing/2014/main" id="{00000000-0008-0000-0600-000041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238125</xdr:rowOff>
        </xdr:from>
        <xdr:to>
          <xdr:col>2</xdr:col>
          <xdr:colOff>85725</xdr:colOff>
          <xdr:row>24</xdr:row>
          <xdr:rowOff>66675</xdr:rowOff>
        </xdr:to>
        <xdr:sp macro="" textlink="">
          <xdr:nvSpPr>
            <xdr:cNvPr id="222274" name="Check Box 66" hidden="1">
              <a:extLst>
                <a:ext uri="{63B3BB69-23CF-44E3-9099-C40C66FF867C}">
                  <a14:compatExt spid="_x0000_s222274"/>
                </a:ext>
                <a:ext uri="{FF2B5EF4-FFF2-40B4-BE49-F238E27FC236}">
                  <a16:creationId xmlns:a16="http://schemas.microsoft.com/office/drawing/2014/main" id="{00000000-0008-0000-0600-000042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219075</xdr:rowOff>
        </xdr:from>
        <xdr:to>
          <xdr:col>2</xdr:col>
          <xdr:colOff>104775</xdr:colOff>
          <xdr:row>25</xdr:row>
          <xdr:rowOff>57150</xdr:rowOff>
        </xdr:to>
        <xdr:sp macro="" textlink="">
          <xdr:nvSpPr>
            <xdr:cNvPr id="222275" name="Check Box 67" hidden="1">
              <a:extLst>
                <a:ext uri="{63B3BB69-23CF-44E3-9099-C40C66FF867C}">
                  <a14:compatExt spid="_x0000_s222275"/>
                </a:ext>
                <a:ext uri="{FF2B5EF4-FFF2-40B4-BE49-F238E27FC236}">
                  <a16:creationId xmlns:a16="http://schemas.microsoft.com/office/drawing/2014/main" id="{00000000-0008-0000-0600-000043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228600</xdr:rowOff>
        </xdr:from>
        <xdr:to>
          <xdr:col>3</xdr:col>
          <xdr:colOff>95250</xdr:colOff>
          <xdr:row>22</xdr:row>
          <xdr:rowOff>76200</xdr:rowOff>
        </xdr:to>
        <xdr:sp macro="" textlink="">
          <xdr:nvSpPr>
            <xdr:cNvPr id="222276" name="Check Box 68" hidden="1">
              <a:extLst>
                <a:ext uri="{63B3BB69-23CF-44E3-9099-C40C66FF867C}">
                  <a14:compatExt spid="_x0000_s222276"/>
                </a:ext>
                <a:ext uri="{FF2B5EF4-FFF2-40B4-BE49-F238E27FC236}">
                  <a16:creationId xmlns:a16="http://schemas.microsoft.com/office/drawing/2014/main" id="{00000000-0008-0000-0600-000044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14</xdr:row>
          <xdr:rowOff>219075</xdr:rowOff>
        </xdr:from>
        <xdr:to>
          <xdr:col>3</xdr:col>
          <xdr:colOff>66675</xdr:colOff>
          <xdr:row>16</xdr:row>
          <xdr:rowOff>66675</xdr:rowOff>
        </xdr:to>
        <xdr:sp macro="" textlink="">
          <xdr:nvSpPr>
            <xdr:cNvPr id="222277" name="Check Box 69" hidden="1">
              <a:extLst>
                <a:ext uri="{63B3BB69-23CF-44E3-9099-C40C66FF867C}">
                  <a14:compatExt spid="_x0000_s222277"/>
                </a:ext>
                <a:ext uri="{FF2B5EF4-FFF2-40B4-BE49-F238E27FC236}">
                  <a16:creationId xmlns:a16="http://schemas.microsoft.com/office/drawing/2014/main" id="{00000000-0008-0000-0600-000045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15</xdr:row>
          <xdr:rowOff>238125</xdr:rowOff>
        </xdr:from>
        <xdr:to>
          <xdr:col>3</xdr:col>
          <xdr:colOff>66675</xdr:colOff>
          <xdr:row>17</xdr:row>
          <xdr:rowOff>85725</xdr:rowOff>
        </xdr:to>
        <xdr:sp macro="" textlink="">
          <xdr:nvSpPr>
            <xdr:cNvPr id="222278" name="Check Box 70" hidden="1">
              <a:extLst>
                <a:ext uri="{63B3BB69-23CF-44E3-9099-C40C66FF867C}">
                  <a14:compatExt spid="_x0000_s222278"/>
                </a:ext>
                <a:ext uri="{FF2B5EF4-FFF2-40B4-BE49-F238E27FC236}">
                  <a16:creationId xmlns:a16="http://schemas.microsoft.com/office/drawing/2014/main" id="{00000000-0008-0000-0600-000046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16</xdr:row>
          <xdr:rowOff>238125</xdr:rowOff>
        </xdr:from>
        <xdr:to>
          <xdr:col>3</xdr:col>
          <xdr:colOff>76200</xdr:colOff>
          <xdr:row>18</xdr:row>
          <xdr:rowOff>85725</xdr:rowOff>
        </xdr:to>
        <xdr:sp macro="" textlink="">
          <xdr:nvSpPr>
            <xdr:cNvPr id="222279" name="Check Box 71" hidden="1">
              <a:extLst>
                <a:ext uri="{63B3BB69-23CF-44E3-9099-C40C66FF867C}">
                  <a14:compatExt spid="_x0000_s222279"/>
                </a:ext>
                <a:ext uri="{FF2B5EF4-FFF2-40B4-BE49-F238E27FC236}">
                  <a16:creationId xmlns:a16="http://schemas.microsoft.com/office/drawing/2014/main" id="{00000000-0008-0000-0600-000047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17</xdr:row>
          <xdr:rowOff>219075</xdr:rowOff>
        </xdr:from>
        <xdr:to>
          <xdr:col>3</xdr:col>
          <xdr:colOff>76200</xdr:colOff>
          <xdr:row>19</xdr:row>
          <xdr:rowOff>57150</xdr:rowOff>
        </xdr:to>
        <xdr:sp macro="" textlink="">
          <xdr:nvSpPr>
            <xdr:cNvPr id="222280" name="Check Box 72" hidden="1">
              <a:extLst>
                <a:ext uri="{63B3BB69-23CF-44E3-9099-C40C66FF867C}">
                  <a14:compatExt spid="_x0000_s222280"/>
                </a:ext>
                <a:ext uri="{FF2B5EF4-FFF2-40B4-BE49-F238E27FC236}">
                  <a16:creationId xmlns:a16="http://schemas.microsoft.com/office/drawing/2014/main" id="{00000000-0008-0000-0600-000048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18</xdr:row>
          <xdr:rowOff>219075</xdr:rowOff>
        </xdr:from>
        <xdr:to>
          <xdr:col>3</xdr:col>
          <xdr:colOff>76200</xdr:colOff>
          <xdr:row>20</xdr:row>
          <xdr:rowOff>66675</xdr:rowOff>
        </xdr:to>
        <xdr:sp macro="" textlink="">
          <xdr:nvSpPr>
            <xdr:cNvPr id="222281" name="Check Box 73" hidden="1">
              <a:extLst>
                <a:ext uri="{63B3BB69-23CF-44E3-9099-C40C66FF867C}">
                  <a14:compatExt spid="_x0000_s222281"/>
                </a:ext>
                <a:ext uri="{FF2B5EF4-FFF2-40B4-BE49-F238E27FC236}">
                  <a16:creationId xmlns:a16="http://schemas.microsoft.com/office/drawing/2014/main" id="{00000000-0008-0000-0600-000049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19</xdr:row>
          <xdr:rowOff>209550</xdr:rowOff>
        </xdr:from>
        <xdr:to>
          <xdr:col>3</xdr:col>
          <xdr:colOff>85725</xdr:colOff>
          <xdr:row>21</xdr:row>
          <xdr:rowOff>57150</xdr:rowOff>
        </xdr:to>
        <xdr:sp macro="" textlink="">
          <xdr:nvSpPr>
            <xdr:cNvPr id="222282" name="Check Box 74" hidden="1">
              <a:extLst>
                <a:ext uri="{63B3BB69-23CF-44E3-9099-C40C66FF867C}">
                  <a14:compatExt spid="_x0000_s222282"/>
                </a:ext>
                <a:ext uri="{FF2B5EF4-FFF2-40B4-BE49-F238E27FC236}">
                  <a16:creationId xmlns:a16="http://schemas.microsoft.com/office/drawing/2014/main" id="{00000000-0008-0000-0600-00004A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228600</xdr:rowOff>
        </xdr:from>
        <xdr:to>
          <xdr:col>3</xdr:col>
          <xdr:colOff>95250</xdr:colOff>
          <xdr:row>23</xdr:row>
          <xdr:rowOff>66675</xdr:rowOff>
        </xdr:to>
        <xdr:sp macro="" textlink="">
          <xdr:nvSpPr>
            <xdr:cNvPr id="222283" name="Check Box 75" hidden="1">
              <a:extLst>
                <a:ext uri="{63B3BB69-23CF-44E3-9099-C40C66FF867C}">
                  <a14:compatExt spid="_x0000_s222283"/>
                </a:ext>
                <a:ext uri="{FF2B5EF4-FFF2-40B4-BE49-F238E27FC236}">
                  <a16:creationId xmlns:a16="http://schemas.microsoft.com/office/drawing/2014/main" id="{00000000-0008-0000-0600-00004B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228600</xdr:rowOff>
        </xdr:from>
        <xdr:to>
          <xdr:col>3</xdr:col>
          <xdr:colOff>95250</xdr:colOff>
          <xdr:row>24</xdr:row>
          <xdr:rowOff>66675</xdr:rowOff>
        </xdr:to>
        <xdr:sp macro="" textlink="">
          <xdr:nvSpPr>
            <xdr:cNvPr id="222284" name="Check Box 76" hidden="1">
              <a:extLst>
                <a:ext uri="{63B3BB69-23CF-44E3-9099-C40C66FF867C}">
                  <a14:compatExt spid="_x0000_s222284"/>
                </a:ext>
                <a:ext uri="{FF2B5EF4-FFF2-40B4-BE49-F238E27FC236}">
                  <a16:creationId xmlns:a16="http://schemas.microsoft.com/office/drawing/2014/main" id="{00000000-0008-0000-0600-00004C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23</xdr:row>
          <xdr:rowOff>209550</xdr:rowOff>
        </xdr:from>
        <xdr:to>
          <xdr:col>3</xdr:col>
          <xdr:colOff>104775</xdr:colOff>
          <xdr:row>25</xdr:row>
          <xdr:rowOff>57150</xdr:rowOff>
        </xdr:to>
        <xdr:sp macro="" textlink="">
          <xdr:nvSpPr>
            <xdr:cNvPr id="222285" name="Check Box 77" hidden="1">
              <a:extLst>
                <a:ext uri="{63B3BB69-23CF-44E3-9099-C40C66FF867C}">
                  <a14:compatExt spid="_x0000_s222285"/>
                </a:ext>
                <a:ext uri="{FF2B5EF4-FFF2-40B4-BE49-F238E27FC236}">
                  <a16:creationId xmlns:a16="http://schemas.microsoft.com/office/drawing/2014/main" id="{00000000-0008-0000-0600-00004D6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8</xdr:row>
          <xdr:rowOff>38100</xdr:rowOff>
        </xdr:from>
        <xdr:to>
          <xdr:col>4</xdr:col>
          <xdr:colOff>523875</xdr:colOff>
          <xdr:row>9</xdr:row>
          <xdr:rowOff>95250</xdr:rowOff>
        </xdr:to>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0800-00001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1895475</xdr:colOff>
          <xdr:row>8</xdr:row>
          <xdr:rowOff>9525</xdr:rowOff>
        </xdr:from>
        <xdr:to>
          <xdr:col>5</xdr:col>
          <xdr:colOff>295275</xdr:colOff>
          <xdr:row>9</xdr:row>
          <xdr:rowOff>104775</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0800-00001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47625</xdr:rowOff>
        </xdr:from>
        <xdr:to>
          <xdr:col>3</xdr:col>
          <xdr:colOff>276225</xdr:colOff>
          <xdr:row>9</xdr:row>
          <xdr:rowOff>95250</xdr:rowOff>
        </xdr:to>
        <xdr:sp macro="" textlink="">
          <xdr:nvSpPr>
            <xdr:cNvPr id="237596" name="Check Box 28" hidden="1">
              <a:extLst>
                <a:ext uri="{63B3BB69-23CF-44E3-9099-C40C66FF867C}">
                  <a14:compatExt spid="_x0000_s237596"/>
                </a:ext>
                <a:ext uri="{FF2B5EF4-FFF2-40B4-BE49-F238E27FC236}">
                  <a16:creationId xmlns:a16="http://schemas.microsoft.com/office/drawing/2014/main" id="{00000000-0008-0000-0800-00001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0</xdr:colOff>
      <xdr:row>0</xdr:row>
      <xdr:rowOff>0</xdr:rowOff>
    </xdr:from>
    <xdr:ext cx="573742" cy="271369"/>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638175" y="0"/>
          <a:ext cx="573742" cy="2713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573742" cy="291054"/>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09600" y="0"/>
          <a:ext cx="573742" cy="29105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5</xdr:col>
      <xdr:colOff>124356</xdr:colOff>
      <xdr:row>13</xdr:row>
      <xdr:rowOff>63498</xdr:rowOff>
    </xdr:from>
    <xdr:ext cx="142875" cy="133350"/>
    <xdr:sp macro="" textlink="">
      <xdr:nvSpPr>
        <xdr:cNvPr id="2" name="Oval 6">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3169181" y="2171698"/>
          <a:ext cx="142875" cy="133350"/>
        </a:xfrm>
        <a:prstGeom prst="ellipse">
          <a:avLst/>
        </a:prstGeom>
        <a:solidFill>
          <a:srgbClr val="FFFFFF"/>
        </a:solidFill>
        <a:ln w="9525">
          <a:solidFill>
            <a:srgbClr val="000000"/>
          </a:solidFill>
          <a:round/>
          <a:headEnd/>
          <a:tailEnd/>
        </a:ln>
      </xdr:spPr>
    </xdr:sp>
    <xdr:clientData/>
  </xdr:oneCellAnchor>
  <xdr:oneCellAnchor>
    <xdr:from>
      <xdr:col>8</xdr:col>
      <xdr:colOff>148166</xdr:colOff>
      <xdr:row>13</xdr:row>
      <xdr:rowOff>52915</xdr:rowOff>
    </xdr:from>
    <xdr:ext cx="142875" cy="133350"/>
    <xdr:sp macro="" textlink="">
      <xdr:nvSpPr>
        <xdr:cNvPr id="3" name="AutoShape 4">
          <a:extLst>
            <a:ext uri="{FF2B5EF4-FFF2-40B4-BE49-F238E27FC236}">
              <a16:creationId xmlns:a16="http://schemas.microsoft.com/office/drawing/2014/main" id="{00000000-0008-0000-0A00-000003000000}"/>
            </a:ext>
          </a:extLst>
        </xdr:cNvPr>
        <xdr:cNvSpPr>
          <a:spLocks noChangeAspect="1" noChangeArrowheads="1"/>
        </xdr:cNvSpPr>
      </xdr:nvSpPr>
      <xdr:spPr bwMode="auto">
        <a:xfrm flipV="1">
          <a:off x="5021791" y="2154765"/>
          <a:ext cx="142875" cy="133350"/>
        </a:xfrm>
        <a:prstGeom prst="triangle">
          <a:avLst>
            <a:gd name="adj" fmla="val 50000"/>
          </a:avLst>
        </a:prstGeom>
        <a:solidFill>
          <a:srgbClr val="FFFFFF"/>
        </a:solidFill>
        <a:ln w="9525">
          <a:solidFill>
            <a:srgbClr val="000000"/>
          </a:solidFill>
          <a:miter lim="800000"/>
          <a:headEnd/>
          <a:tailEnd/>
        </a:ln>
      </xdr:spPr>
    </xdr:sp>
    <xdr:clientData/>
  </xdr:oneCellAnchor>
  <xdr:oneCellAnchor>
    <xdr:from>
      <xdr:col>9</xdr:col>
      <xdr:colOff>158751</xdr:colOff>
      <xdr:row>13</xdr:row>
      <xdr:rowOff>52914</xdr:rowOff>
    </xdr:from>
    <xdr:ext cx="137160" cy="140872"/>
    <xdr:sp macro="" textlink="">
      <xdr:nvSpPr>
        <xdr:cNvPr id="4" name="Text Box 9">
          <a:extLst>
            <a:ext uri="{FF2B5EF4-FFF2-40B4-BE49-F238E27FC236}">
              <a16:creationId xmlns:a16="http://schemas.microsoft.com/office/drawing/2014/main" id="{00000000-0008-0000-0A00-000004000000}"/>
            </a:ext>
          </a:extLst>
        </xdr:cNvPr>
        <xdr:cNvSpPr txBox="1">
          <a:spLocks noChangeAspect="1" noChangeArrowheads="1"/>
        </xdr:cNvSpPr>
      </xdr:nvSpPr>
      <xdr:spPr bwMode="auto">
        <a:xfrm>
          <a:off x="5648326" y="2154764"/>
          <a:ext cx="137160" cy="140872"/>
        </a:xfrm>
        <a:prstGeom prst="rect">
          <a:avLst/>
        </a:prstGeom>
        <a:solidFill>
          <a:srgbClr val="FFFFFF"/>
        </a:solidFill>
        <a:ln w="9525">
          <a:solidFill>
            <a:srgbClr val="000000"/>
          </a:solidFill>
          <a:miter lim="800000"/>
          <a:headEnd/>
          <a:tailEnd type="none" w="sm" len="med"/>
        </a:ln>
      </xdr:spPr>
      <xdr:txBody>
        <a:bodyPr lIns="18288" tIns="0" rIns="0" bIns="0" anchor="t">
          <a:noAutofit/>
        </a:bodyPr>
        <a:lstStyle/>
        <a:p>
          <a:pPr algn="l"/>
          <a:endParaRPr lang="en-US" sz="900" spc="0" baseline="0"/>
        </a:p>
      </xdr:txBody>
    </xdr:sp>
    <xdr:clientData/>
  </xdr:oneCellAnchor>
  <xdr:oneCellAnchor>
    <xdr:from>
      <xdr:col>11</xdr:col>
      <xdr:colOff>161386</xdr:colOff>
      <xdr:row>13</xdr:row>
      <xdr:rowOff>52915</xdr:rowOff>
    </xdr:from>
    <xdr:ext cx="142875" cy="133350"/>
    <xdr:sp macro="" textlink="">
      <xdr:nvSpPr>
        <xdr:cNvPr id="5" name="AutoShape 7">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6870161" y="2154765"/>
          <a:ext cx="142875" cy="133350"/>
        </a:xfrm>
        <a:prstGeom prst="pentagon">
          <a:avLst/>
        </a:prstGeom>
        <a:solidFill>
          <a:srgbClr val="FFFF00"/>
        </a:solidFill>
        <a:ln w="9525">
          <a:solidFill>
            <a:srgbClr val="000000"/>
          </a:solidFill>
          <a:miter lim="800000"/>
          <a:headEnd/>
          <a:tailEnd type="none" w="sm" len="med"/>
        </a:ln>
      </xdr:spPr>
    </xdr:sp>
    <xdr:clientData/>
  </xdr:oneCellAnchor>
  <xdr:oneCellAnchor>
    <xdr:from>
      <xdr:col>10</xdr:col>
      <xdr:colOff>149485</xdr:colOff>
      <xdr:row>13</xdr:row>
      <xdr:rowOff>52915</xdr:rowOff>
    </xdr:from>
    <xdr:ext cx="142875" cy="133350"/>
    <xdr:sp macro="" textlink="">
      <xdr:nvSpPr>
        <xdr:cNvPr id="6" name="AutoShape 8">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6245485" y="2154765"/>
          <a:ext cx="142875" cy="133350"/>
        </a:xfrm>
        <a:prstGeom prst="octagon">
          <a:avLst>
            <a:gd name="adj" fmla="val 29287"/>
          </a:avLst>
        </a:prstGeom>
        <a:solidFill>
          <a:srgbClr val="FF0000"/>
        </a:solidFill>
        <a:ln w="9525">
          <a:solidFill>
            <a:srgbClr val="000000"/>
          </a:solidFill>
          <a:miter lim="800000"/>
          <a:headEnd/>
          <a:tailEnd type="none" w="sm" len="med"/>
        </a:ln>
      </xdr:spPr>
    </xdr:sp>
    <xdr:clientData/>
  </xdr:oneCellAnchor>
  <xdr:twoCellAnchor>
    <xdr:from>
      <xdr:col>7</xdr:col>
      <xdr:colOff>71436</xdr:colOff>
      <xdr:row>13</xdr:row>
      <xdr:rowOff>47624</xdr:rowOff>
    </xdr:from>
    <xdr:to>
      <xdr:col>7</xdr:col>
      <xdr:colOff>273843</xdr:colOff>
      <xdr:row>13</xdr:row>
      <xdr:rowOff>202406</xdr:rowOff>
    </xdr:to>
    <xdr:sp macro="" textlink="">
      <xdr:nvSpPr>
        <xdr:cNvPr id="7" name="Right Arrow 1">
          <a:extLst>
            <a:ext uri="{FF2B5EF4-FFF2-40B4-BE49-F238E27FC236}">
              <a16:creationId xmlns:a16="http://schemas.microsoft.com/office/drawing/2014/main" id="{00000000-0008-0000-0A00-000007000000}"/>
            </a:ext>
          </a:extLst>
        </xdr:cNvPr>
        <xdr:cNvSpPr/>
      </xdr:nvSpPr>
      <xdr:spPr>
        <a:xfrm>
          <a:off x="4335461" y="2155824"/>
          <a:ext cx="208757" cy="110332"/>
        </a:xfrm>
        <a:prstGeom prst="rightArrow">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1</xdr:col>
      <xdr:colOff>0</xdr:colOff>
      <xdr:row>0</xdr:row>
      <xdr:rowOff>0</xdr:rowOff>
    </xdr:from>
    <xdr:ext cx="571500" cy="273050"/>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609600" y="0"/>
          <a:ext cx="571500" cy="273050"/>
        </a:xfrm>
        <a:prstGeom prst="rect">
          <a:avLst/>
        </a:prstGeom>
      </xdr:spPr>
    </xdr:pic>
    <xdr:clientData/>
  </xdr:oneCellAnchor>
  <xdr:twoCellAnchor>
    <xdr:from>
      <xdr:col>6</xdr:col>
      <xdr:colOff>119062</xdr:colOff>
      <xdr:row>13</xdr:row>
      <xdr:rowOff>47623</xdr:rowOff>
    </xdr:from>
    <xdr:to>
      <xdr:col>6</xdr:col>
      <xdr:colOff>285750</xdr:colOff>
      <xdr:row>13</xdr:row>
      <xdr:rowOff>207834</xdr:rowOff>
    </xdr:to>
    <xdr:sp macro="" textlink="">
      <xdr:nvSpPr>
        <xdr:cNvPr id="9" name="Flowchart: Preparation 8">
          <a:extLst>
            <a:ext uri="{FF2B5EF4-FFF2-40B4-BE49-F238E27FC236}">
              <a16:creationId xmlns:a16="http://schemas.microsoft.com/office/drawing/2014/main" id="{00000000-0008-0000-0A00-000009000000}"/>
            </a:ext>
          </a:extLst>
        </xdr:cNvPr>
        <xdr:cNvSpPr/>
      </xdr:nvSpPr>
      <xdr:spPr>
        <a:xfrm>
          <a:off x="3779837" y="2155823"/>
          <a:ext cx="163513" cy="1094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1781175</xdr:colOff>
          <xdr:row>7</xdr:row>
          <xdr:rowOff>95250</xdr:rowOff>
        </xdr:from>
        <xdr:to>
          <xdr:col>4</xdr:col>
          <xdr:colOff>47625</xdr:colOff>
          <xdr:row>8</xdr:row>
          <xdr:rowOff>190500</xdr:rowOff>
        </xdr:to>
        <xdr:sp macro="" textlink="">
          <xdr:nvSpPr>
            <xdr:cNvPr id="239641" name="Check Box 25" hidden="1">
              <a:extLst>
                <a:ext uri="{63B3BB69-23CF-44E3-9099-C40C66FF867C}">
                  <a14:compatExt spid="_x0000_s239641"/>
                </a:ext>
                <a:ext uri="{FF2B5EF4-FFF2-40B4-BE49-F238E27FC236}">
                  <a16:creationId xmlns:a16="http://schemas.microsoft.com/office/drawing/2014/main" id="{00000000-0008-0000-0B00-00001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xdr:row>
          <xdr:rowOff>76200</xdr:rowOff>
        </xdr:from>
        <xdr:to>
          <xdr:col>3</xdr:col>
          <xdr:colOff>38100</xdr:colOff>
          <xdr:row>8</xdr:row>
          <xdr:rowOff>171450</xdr:rowOff>
        </xdr:to>
        <xdr:sp macro="" textlink="">
          <xdr:nvSpPr>
            <xdr:cNvPr id="239642" name="Check Box 26" hidden="1">
              <a:extLst>
                <a:ext uri="{63B3BB69-23CF-44E3-9099-C40C66FF867C}">
                  <a14:compatExt spid="_x0000_s239642"/>
                </a:ext>
                <a:ext uri="{FF2B5EF4-FFF2-40B4-BE49-F238E27FC236}">
                  <a16:creationId xmlns:a16="http://schemas.microsoft.com/office/drawing/2014/main" id="{00000000-0008-0000-0B00-00001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57150</xdr:colOff>
      <xdr:row>0</xdr:row>
      <xdr:rowOff>0</xdr:rowOff>
    </xdr:from>
    <xdr:ext cx="596153" cy="277719"/>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95325" y="0"/>
          <a:ext cx="596153" cy="2777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73742" cy="277719"/>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573742" cy="2777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485775</xdr:colOff>
          <xdr:row>2</xdr:row>
          <xdr:rowOff>0</xdr:rowOff>
        </xdr:from>
        <xdr:to>
          <xdr:col>3</xdr:col>
          <xdr:colOff>676275</xdr:colOff>
          <xdr:row>2</xdr:row>
          <xdr:rowOff>123825</xdr:rowOff>
        </xdr:to>
        <xdr:sp macro="" textlink="">
          <xdr:nvSpPr>
            <xdr:cNvPr id="243727" name="Check Box 15" hidden="1">
              <a:extLst>
                <a:ext uri="{63B3BB69-23CF-44E3-9099-C40C66FF867C}">
                  <a14:compatExt spid="_x0000_s243727"/>
                </a:ext>
                <a:ext uri="{FF2B5EF4-FFF2-40B4-BE49-F238E27FC236}">
                  <a16:creationId xmlns:a16="http://schemas.microsoft.com/office/drawing/2014/main" id="{00000000-0008-0000-0D00-00000FB8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xdr:row>
          <xdr:rowOff>171450</xdr:rowOff>
        </xdr:from>
        <xdr:to>
          <xdr:col>2</xdr:col>
          <xdr:colOff>85725</xdr:colOff>
          <xdr:row>3</xdr:row>
          <xdr:rowOff>28575</xdr:rowOff>
        </xdr:to>
        <xdr:sp macro="" textlink="">
          <xdr:nvSpPr>
            <xdr:cNvPr id="243728" name="Check Box 16" hidden="1">
              <a:extLst>
                <a:ext uri="{63B3BB69-23CF-44E3-9099-C40C66FF867C}">
                  <a14:compatExt spid="_x0000_s243728"/>
                </a:ext>
                <a:ext uri="{FF2B5EF4-FFF2-40B4-BE49-F238E27FC236}">
                  <a16:creationId xmlns:a16="http://schemas.microsoft.com/office/drawing/2014/main" id="{00000000-0008-0000-0D00-000010B8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oneCellAnchor>
    <xdr:from>
      <xdr:col>1</xdr:col>
      <xdr:colOff>0</xdr:colOff>
      <xdr:row>0</xdr:row>
      <xdr:rowOff>0</xdr:rowOff>
    </xdr:from>
    <xdr:ext cx="608012" cy="273050"/>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638175" y="0"/>
          <a:ext cx="608012" cy="2730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0</xdr:colOff>
      <xdr:row>29</xdr:row>
      <xdr:rowOff>0</xdr:rowOff>
    </xdr:from>
    <xdr:to>
      <xdr:col>17</xdr:col>
      <xdr:colOff>581025</xdr:colOff>
      <xdr:row>55</xdr:row>
      <xdr:rowOff>47625</xdr:rowOff>
    </xdr:to>
    <xdr:graphicFrame macro="">
      <xdr:nvGraphicFramePr>
        <xdr:cNvPr id="6188" name="Chart 1">
          <a:extLst>
            <a:ext uri="{FF2B5EF4-FFF2-40B4-BE49-F238E27FC236}">
              <a16:creationId xmlns:a16="http://schemas.microsoft.com/office/drawing/2014/main" id="{00000000-0008-0000-1000-00002C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fterMarket%20CBG\SDARS%20DLP\SDARS%20move%20NPtoAlt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10031144/Box%20Sync/1%20Computer%20Backup/1%20SYS%20VS%20(EVS)/8%206M/6M%20List%20&amp;%20Guidan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210046783/Downloads/rm13006appendixbrevisionbprocesscapabilityplanform2020091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1"/>
      <sheetName val="Changes"/>
      <sheetName val="MBO_Changes"/>
      <sheetName val="Summary"/>
      <sheetName val="Input"/>
      <sheetName val="Output"/>
      <sheetName val="8-bin"/>
      <sheetName val="P&amp;L"/>
      <sheetName val="Forex Anal"/>
      <sheetName val="Exch"/>
      <sheetName val="Plant Data"/>
      <sheetName val="OEM-Engr-Product Data"/>
      <sheetName val="Index"/>
      <sheetName val="Instructions"/>
      <sheetName val="Deviation"/>
      <sheetName val="Change Recor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M 2018"/>
      <sheetName val="6M 06-01-19"/>
      <sheetName val="6M 11-18-19 Compariso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amp; Disclaimer"/>
      <sheetName val="RM13006 Process Cap Plan Form"/>
      <sheetName val="Version Control"/>
    </sheetNames>
    <sheetDataSet>
      <sheetData sheetId="0">
        <row r="15">
          <cell r="D15"/>
        </row>
        <row r="17">
          <cell r="D17"/>
          <cell r="E17"/>
        </row>
        <row r="18">
          <cell r="D18"/>
          <cell r="E18"/>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Bartlett, Barry (GE Global Operations, US)" id="{84510AFD-2FC8-4AAC-B081-1DAC94872661}" userId="S::210019194@ge.com::1bf6a423-b3b2-4c9e-9cd7-4fa842a3f68d" providerId="AD"/>
  <person displayName="Chorney, Brian (GE Aviation, US)" id="{99DA4B9B-AC9D-4DF9-8F1A-C4131C260A25}" userId="S::210046783@ge.com::21c5ba86-a526-43a5-8b2a-60aff472084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3" dT="2022-04-21T18:14:24.06" personId="{99DA4B9B-AC9D-4DF9-8F1A-C4131C260A25}" id="{D768ADDA-6A19-4F94-8C8B-AB27CF8D9B91}">
    <text>S = Submit to customer (or nominated representative)
R = Retain a record as part of the PPAP file and make available to the customer upon request
C = Consult customer - (S) and/or (W) may be required
W = Witness by customer (or nominated representative) through a supporting data/information review at manufacturing location</text>
  </threadedComment>
  <threadedComment ref="B14" dT="2022-04-22T12:34:30.90" personId="{99DA4B9B-AC9D-4DF9-8F1A-C4131C260A25}" id="{990807DB-6263-46C6-A1DA-C6BB29AFA8F8}">
    <text>Design Records are the output of the design process and are based on the Product Design Requirements and the SOW established in Phase 1 (Planning) as described in AS9145.  These records are engineering documents that define all aspects of the product. They include:
•Physical or electronic/digital drawings 
•Electronic/digital models
•Software 
•Special process specifications 
•Material specifications
•Supplementary specifications
•Customer specifications 
•Product Function (Input / Output)
•Product Envelope (Size &amp; Weight)
•Appearance specifications (if any) 
•Product CIs and KCs.
Design records also include authorized engineering changes not yet incorporated into the released engineering definition / specification.
The Bill of Material (BOM) is the list of all components and materials contained in the Design Records required to produce a finished product.  The preliminary BOM, defined in phase 1, continues to mature through the design synthesis of phase 2 (Product Deisgn &amp; Development).  
In this phase, the BOM is fully defined and released for production.  All future revisions are controlled through the configuration management process.</text>
  </threadedComment>
  <threadedComment ref="B15" dT="2022-04-21T18:35:31.08" personId="{99DA4B9B-AC9D-4DF9-8F1A-C4131C260A25}" id="{A375FE1A-457C-48DC-A1C7-1EE8BB219E6A}">
    <text>A Design Risk Analysis is an analytical technique used by the design responsible organization to identify, to the greatest extent possible, potential risks related to the product performance (i.e. fit, form, and function), safety, durability, manufacturability, and cost. The Design Risk Analysis should include any identified technical risks including lessons learned from previous products and risks associated with selected suppliers producers.   The Design Risk Analysis is started early in the design phase to ensure that identified design risks are mitigated before the design is finalized.
Design Failure Modes and Effects Analysis (DFMEA) methodology can be used as a record of this activity (reference SAE J1739). 
A Design Risk Analysis is a living document that is updated throughout the product life cycle based on latest performance information, manufacturability, design changes, etc.  
Design Risk Analysis for groups or families of parts, components, or assemblies are acceptable if the materials, parts, components, or assemblies can be confirmed as having been reviewed for commonality of design, function, and operating environment.
A safety or criticality analysis done to fulfill regulatory requirements does not address the same scope as a Design Risk Analysis and cannot be substituted for or considered an equivalent.</text>
  </threadedComment>
  <threadedComment ref="B16" dT="2022-04-22T12:29:41.25" personId="{99DA4B9B-AC9D-4DF9-8F1A-C4131C260A25}" id="{0079DAD4-1D24-476F-B49B-2898C1F0B3B5}">
    <text>The Process Flow Diagram (PFD) is a representation of the sequence of operations required to manufacture the product from receipt of goods to shipment of finished product to the customer. This encompasses the movement of product internally from one-step to the next, as well as movement to and from external operations. It also includes alternate processes, i.e. different processes used to achieve the same output (e.g. backup equipment, secondary sources, sequence change).  The PFD requires sufficient detail for each step to clearly and completely describe the process required to make the product.
This activity should start once the preliminary design is released and should build upon the preliminary process flow diagram created in phase 1. 
The Process Flow Diagram is updated as changes to the process sequence are made.
Once this document is released, changes should be revision controlled.</text>
  </threadedComment>
  <threadedComment ref="B17" dT="2022-04-22T12:33:47.50" personId="{99DA4B9B-AC9D-4DF9-8F1A-C4131C260A25}" id="{449DA9C8-8207-4609-A4F2-8DBD32E107E7}">
    <text>A PFMEA is a structured method for analyzing process risk by ranking and documenting potential failure modes within a process. The analysis includes:
•identification of potential failures, their causes and their effects,
•ranking of factors (e.g., severity, frequency of occurrence, detectability of the potential failure causes), and
•identification and results of actions taken to reduce or eliminate risk. 
The producing organization performs a risk analysis of the manufacturing process and identifies mitigation plans for high risks using the PFMEA methodology (reference SAE J1739).  The PFMEA assists in the identification of process KCs, helps prioritize action plans for mitigating risk, and serves as a basis for continuous improvement, and a repository for lessons learned. 
The PFMEA is developed by a cross-functional team during the design and development of the manufacturing process.  
Special attention is given to high Severity rankings.  Risk reduction activities are prioritized based on Severity Occurrence (SO), Severity Detection (SD) and Risk Priority Numbers (RPN) derived in the PFMEA process. Further information on the PFMEA and the assignment of RPN’s is available in the SCMH Section 2.1 Quality Aspects of New Product Development and in AS13004 Process Risk Mitigation.
CIs and KCs, identified in the design records, Design Risk analysis, and by customers, are documented and evaluated in the PFMEA.
The PFMEA is continually updated as process changes occur, non-conformances arise, and risks are identified and addressed. 
There is a close link between the PFMEA and the Design Risk Analysis. Updates to either may impact the other and should be considered.</text>
  </threadedComment>
  <threadedComment ref="B18" dT="2022-04-22T12:33:18.50" personId="{99DA4B9B-AC9D-4DF9-8F1A-C4131C260A25}" id="{91DD417A-35C9-40A6-AEC3-BCCD9ECF0380}">
    <text>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ext>
  </threadedComment>
  <threadedComment ref="B19" dT="2022-04-22T12:31:52.92" personId="{99DA4B9B-AC9D-4DF9-8F1A-C4131C260A25}" id="{E6A65C86-6330-4C5A-AEA5-33CEBEB47CA4}">
    <text>The purpose of the Measurement Systems Analysis is to implement the MSA Plan, as defined in phase 3, and assess variation introduced by the measurement systems.  The sources of variation include measurement device, fixtures, operators and shop floor environmental conditions.  
The organization should demonstrate that all measurement methods and checking aids included in the control plan are suitable, capable, and supports the customer demand rate.  At a minimum, measurement analysis should be performed for each of the measurements that require validation as established in the MSA plan.  
Where the minimum acceptable level of error due to the measurement system (as defined in the MSA Plan) is not achieved, action should be taken to reduce the variation/error.
For acceptable measurement system analysis results refer to AS13003, Table 2.</text>
  </threadedComment>
  <threadedComment ref="B20" dT="2022-04-22T12:30:54.99" personId="{99DA4B9B-AC9D-4DF9-8F1A-C4131C260A25}" id="{A1E1E5DB-053F-4421-950F-D8828EEE602F}">
    <text>Initial process capability studies demonstrate that the combination of people, machine, methods, material, and measurements have the potential to produce product that will consistently meet the design requirements.  Initial process capability studies should be performed on product and process Key Characteristics identified in the control plan. 
For initial process capability, data is collected on product and process KCs during the early Production Process Run(s) and will continue until sufficient data is collected to allow the calculation of process capability using Cpk (or Ppk as appropriate) indices.  The minimum number of samples considered for a capability study should be determined between the Customer and the producer. A typical quantity for establishing process capability is 25, but may be lower as long as the acceptance criterion is statistically valid.
Process capability indices can only be calculated after the process is determined to be stable: use statistically valid methods for determining process stability (e. g. Control charts).
Where the target Cpk (or Ppk as appropriate) indices are not achieved, action should be taken to reduce the variation to below the targeted value.</text>
  </threadedComment>
  <threadedComment ref="B21" dT="2022-04-22T12:30:21.39" personId="{99DA4B9B-AC9D-4DF9-8F1A-C4131C260A25}" id="{49AA8B24-C0B1-4449-88A5-3D3A68F858E5}">
    <text>Establishing proper material handling methods ensure that products are adequately protected from damage, corrosion, or contamination during manufacturing processes, movement between operations, transit to external operations, and during storage. This should also take into account controls specific to Foreign Object Damage (FOD) and Electrostatic Discharge (ESD).
Planned packaging ensures that the product or material is not physically damaged, nor will the packaging degrade in performance through the normal course of transportation, delivery, and storage. Packaging materials and methods are designed to conform to the internal and/or customer-defined requirements, satisfy standards for environmental safety, and pose no hazards to operators. Consider both primary and secondary packaging, as well as use and recycling of packaging materials as applicable.  When determined necessary, a packaging evaluation is completed in phase 4 when product becomes available.  
Labeling and part marking are typically specified by the customer via drawings and specifications. During this phase, the producer should confirm that labeling and part marking requirements are understood and can be executed as planned. The producer should ensure there is adequate work instructions for executing the required part marking. Use of visual aids and part marking replication is highly encouraged. Customer approval is obtained when required.</text>
  </threadedComment>
  <threadedComment ref="B22" dT="2022-04-22T12:36:06.67" personId="{99DA4B9B-AC9D-4DF9-8F1A-C4131C260A25}" id="{EFF23A1D-3286-4ADC-8898-592F2FA94BAB}">
    <text>The purpose of the FAI is to provide objective evidence, based on an assessment of the first production article produced during the initial production run, that all engineering, design, and specification requirements are correctly understood, accounted for, recorded, verified, and fulfilled.
First Article Inspection is a complete, independent, and documented physical and functional inspection process to verify that prescribed production processes have produced an acceptable item as specified by engineering drawings, purchase order, engineering specifications, and/or other applicable design documents. This element must comply with the requirements of Aerospace Standard 9102 when contractually required by the customer.</text>
  </threadedComment>
  <threadedComment ref="B23" dT="2022-04-22T12:36:31.36" personId="{99DA4B9B-AC9D-4DF9-8F1A-C4131C260A25}" id="{DA4B219C-F6BE-4C3E-AC1C-1059DCD86342}">
    <text>The Customer may specify activities and/or artifacts that exceed those required in the International Aerospace Standard 9145.  These items are referred to as Customer Specific (PPAP) Requirements in the PPAP submission. 
Customer Specific Requirements may specify additional requirements or provide clarification of requirements, deliverables, and/or data submittals.  These requirements should be identified during the project-planning phase, with timing established and assigned to the appropriate functional organization.</text>
  </threadedComment>
  <threadedComment ref="B31" dT="2020-05-27T12:16:08.64" personId="{84510AFD-2FC8-4AAC-B081-1DAC94872661}" id="{6D5591AF-2FB7-4147-A6CB-928AF00B9AD5}">
    <text>Project targets include product safety, performance, quality, manufacturability, reliability, and service life.  These targets should be based on customer expectations, regulatory requirements, and project specific objectives. Product quality should be monitored throughout the product lifecycle (development, series production, in service performance) using quality metrics. The use of quality metrics is especially useful for driving continuous improvement and customer satisfaction.  The following list identifies typical project targets for these categories:
• Product safety: safety factor in structural design (stress related) and criticality as defined per ARP4761 (contribution to a defined functional hazard)
•Performance: customer functional requirements
•Quality: Defective Parts Per Million (DPPM), Defects Per Million Opportunities (DPMO), Customer escapes, warranty returns, field problems, recurrent field and manufacturing problems, RFTY First Article Inspection Reports (FAIRs) and Production Part Approval Process (PPAP)
•Manufacturing:  through put time (time to go to the whole Manufacturing process), lead time,  Right First Time Yield (RFTY), First Pass Yield
•Reliability: Mean Time Between Failure / Mean Time Between Repair / Mean Time Between Unplanned Repair, and Operational Reliability
•Service life: time to repair (when failure occurs in service) and quality targets in service.</text>
  </threadedComment>
  <threadedComment ref="B32" dT="2020-05-27T12:17:53.15" personId="{84510AFD-2FC8-4AAC-B081-1DAC94872661}" id="{57A5D8DB-58E6-43DE-8E88-454E0A68D152}">
    <text>CIs are the items which will have a significant impact on product realization and subsequently its use. KCs are attributes or features whose variation has a significant impact on the CI and/or product. The impact includes safety, performance, fit, form, function, manufacturability, service life, etc. These items require specific actions to ensure they are adequately managed through the design and manufacturing processes. 
Customer and producer knowledge of the product and the manufacturing processes will help determine the preliminary product and process CIs and KCs. 
The determination of preliminary product and process CI/KC is done by a cross-functional team including Design and Manufacturing Engineering (including supplier Manufacturing Engineering) supported by Quality. It is a best practice to use Quality Function Deployment (QFD) and previous Design Risk Analysis/PFMEA on similar product/processes.</text>
  </threadedComment>
  <threadedComment ref="B33" dT="2020-05-27T12:19:54.07" personId="{84510AFD-2FC8-4AAC-B081-1DAC94872661}" id="{57977A16-928E-4626-B520-684CF65CD6A7}">
    <text>Complex products are best managed by breaking the product into manageable sub-systems (Product Breakdown Structure (PBS)).  These sub-systems are the basis for the Preliminary BOM and drive the early make-buy decisions.   
The team should establish a preliminary BOM using PBS and considering the early product/process assumptions. The preliminary BOM will be the starting point for subsequent product and process design as well as producer selection activities.</text>
  </threadedComment>
  <threadedComment ref="B34" dT="2020-05-27T12:21:14.88" personId="{84510AFD-2FC8-4AAC-B081-1DAC94872661}" id="{1621BD49-4384-4621-9621-7F9A750C9DE4}">
    <text>The preliminary Process Flow Diagram (PFD) provides an anticipated overview of the sequence of manufacturing activities, from receiving to shipment to the customer.  It should also take into account the transfer operations from step to step.  A well-defined preliminary PFD supports early process planning, e.g. logistics, producer selection and engagement, facilities, equipment, etc. 
The preliminary PFD should highlight the most critical activities, such as those requiring longer lead times or additional qualification(s). Development of the preliminary PFD should start once the preliminary BOM is complete.  Representatives from potential manufacturing sources should be included, as appropriate.</text>
  </threadedComment>
  <threadedComment ref="B35" dT="2020-05-27T12:29:03.54" personId="{84510AFD-2FC8-4AAC-B081-1DAC94872661}" id="{02C8358C-1B5C-4DAF-806C-649A1AD9BA72}">
    <text>The SOW is a formal document that defines the entire scope of the work involved for a producer and clarifies deliverables and timeline. The statement of work should include:
•Deliverables and due dates
•Tasks that lead to the deliverables, and who these tasks are assigned to
•Resources needed for the project including facilities and equipment
•Specifications and procedures
•Governance process for the project.
The details in the SOW are reviewed by both parties to ensure all mutual understanding of the listed items (deliverables, due dates, tasks, R&amp;R, etc.)..  A compliance matrix is useful to summarize this activity. Identified exceptions are resolved between both parties and SOW is revised accordingly.</text>
  </threadedComment>
  <threadedComment ref="B36" dT="2020-05-27T12:26:33.11" personId="{84510AFD-2FC8-4AAC-B081-1DAC94872661}" id="{94A353AF-32D7-42BA-88DC-3AB92326AFAD}">
    <text>Once the preliminary BOM is developed, the organization will begin making the initial make/buy decisions, i.e. identify items that will be designed and/or produced in-house and those that will be outsourced.  This should be done as soon as possible so that the design authority and producers are engaged early in the planning process. 
A sourcing plan is developed for the identification and selection of the design authority and/or producers that will be supporting the development and production of outsourced items. The sourcing plan should consider the overall program timing and ensure synchronization with program commitments.
Requirements for flow down to producers should be identified from the SOW and provided to the producer as early as possible.</text>
  </threadedComment>
  <threadedComment ref="B37" dT="2020-05-27T12:27:25.82" personId="{84510AFD-2FC8-4AAC-B081-1DAC94872661}" id="{E274549B-F94A-470A-9629-B6C1E17CF2A5}">
    <text>The project plan defines the scope, activities, and deliverables for the project including APQP tasks and deliverables.. The planning team should consider all deliverables included herein for applicability to the project (reference: Aerospace International Standard 9145 Appendix B and SCMH item 7.2.15 Applicability Matrix).  
The plan includes scheduled start and completion dates for APQP deliverables aligned with customer, program, or project requirements. At a minimum, the plan should include key customer driven dates (e.g. first delivery, certification, entry into service). Each activity identified in the plan should have a designated responsible person. 
The Project Plan is used to cascade dates to producers for key deliverables on the sub-assemblies and components that makeup the product.
Adherence to the project plan ensures that each activity is completed on time and the necessary resources are available.  Progress against the plan should be monitored regularly and delays escalated through a defined reporting process. Frequency of reviews should be defined in the plan.
	The plan is created during phase 1 and is agreed upon by and communicated to stakeholders, including customers and suppliers producers (as appropriate). It will only be modified if the overall project timing changes.  Monitoring the APQP process and adherence to the timeline is a key to successful implementation.  Project Plan is the basis for the team’s commitment and ensures success of program timing.</text>
  </threadedComment>
  <threadedComment ref="B39" dT="2020-05-27T13:34:07.21" personId="{84510AFD-2FC8-4AAC-B081-1DAC94872661}" id="{672401D8-FB7F-4243-B080-ADEADCEE45A6}">
    <text>This element emphasizes the need for collaboration between Product Design Engineers and Manufacturing Engineers to ensure that:   
•The design process considered the manufacturing processes, such that the design solution delivers quality products, which can be fabricated and inspected in an efficient and cost-effective manner.
•Stack up analysis was performed to confirm that the product will function and can be assembled as intended at the tolerance limits.  
•	The design process has considered the assembly processes and tooling capability such that the parts can fit together and that the intended tools, including any inspection devices, could be inserted into and extracted from the assembly needed.  This includes ergonomic considerations of the space for the assembler’s hands or fingers, line of sight, etc.  
•Materials, such as specialized materials, electronic chips, will be available over the life of the product, and, as needed, a plan for obsolescence and/or alternate material has been established.
During the design collaboration, additional consideration is to be given to common failure modes of the manufacturing processes with an approach to design them out.  Preliminary PFMEA should be developed concurrently with the design risk analysis to support this design element.
Rapid prototyping of parts can be used to validate the design analysis.</text>
  </threadedComment>
  <threadedComment ref="B40" dT="2020-05-27T13:35:12.49" personId="{84510AFD-2FC8-4AAC-B081-1DAC94872661}" id="{1B92E484-C828-4934-873D-AFDB717CB755}">
    <text>Special requirements have a high risk of not being achieved. Examples include performance requirements imposed by the customer that are at the limit of the industry’s capability, or requirements determined by the organization to be at the limit of its technical or process capabilities. Factors used in the determination of special requirements include product or process complexity, past experience, and product or process maturity.
Preliminary critical items (CIs) and key characteristics (KCs) are identified in phase 1. During the design processes and the Design Risk Analysis of phase 2, the preliminary list of CIs and KCs should be reviewed for any additional CIs and KCs.  The design should be reviewed as part of the design risk analysis to determine if any design changes can be made to eliminate as many CIs or KCs as possible.  The CIs and KCs are indicated in the design records. The finalization of critical items and key characteristics is an output of the Design Risk Analysis and PFMEA.</text>
  </threadedComment>
  <threadedComment ref="B41" dT="2020-05-27T13:38:39.76" personId="{84510AFD-2FC8-4AAC-B081-1DAC94872661}" id="{C4E8D780-09F1-4071-B0B0-3C1A8A7AB977}">
    <text>Risk associated with supplier producer selection should be identified and mitigated as appropriate and as early as possible. These risks may be associated with technology, logistics, lead-time, potential for part obsolescence, authenticity (counterfeit parts prevention), sole source, etc.  Judicious producer selection is the first step towards minimizing supplier risk. 
The sourcing risk evaluation should include:
•Capacity
•Capability
•Performance (quality and delivery history of existing suppliers producers)
•Lead-time,
•Obsolescence
•Counterfit parts prevention.
•Financial stability
•Certifications, as required, 9100, 9110, 9120, Nadcap, etc.
•Regulatory requirements e.g. DOD, ITAR and other requirements
•Logistics/Location
•Total cost
•New site/source qualification
•Customer specific requirements.
Selected and/or potential producers should provide input to this risk analysis and its mitigation plan.
NOTE:  The risk analysis of the sourcing plan is initiated in this phase and will continue through all subsequent phases.</text>
  </threadedComment>
  <threadedComment ref="B42" dT="2020-05-27T13:37:36.22" personId="{84510AFD-2FC8-4AAC-B081-1DAC94872661}" id="{3B669F6F-5332-44AB-A870-6FECC3D53AA5}">
    <text>Historically mishandled/mispackaged parts are a typical risk area not considered during phase 2, but also is a source of customer returns.  To support a successful product launch it is essential that there is proper definition and planning for all new packaging required to handle and ship the product to subcontractors or to the customer. 
This planning should also consider the refurbishment or modification of any existing packaging.</text>
  </threadedComment>
  <threadedComment ref="B43" dT="2020-05-27T13:39:49.80" personId="{84510AFD-2FC8-4AAC-B081-1DAC94872661}" id="{CF225AE7-2E18-48A1-8C0C-766C6EA0D28A}">
    <text>A design review is a systematic and regularly scheduled cross-functional review of engineering drawings, specifications, functional requirements, material specifications and any changes to product related requirements.  The purpose of a design review is to keep appropriate members of the organization, management team and customer (if applicable) apprised of the design activity verification progress, to identify potential problems, propose corrective actions, review proposed design changes and authorize progression to the next stage of the development process.  Each review should demonstrate how the design requirements are fulfilled.  In addition, the design requirements of DFMA and DFMRO should be incorporated.</text>
  </threadedComment>
  <threadedComment ref="B44" dT="2020-05-27T13:40:34.49" personId="{84510AFD-2FC8-4AAC-B081-1DAC94872661}" id="{0C645675-7000-41EE-A5F2-4E67329C545B}">
    <text>A Development Product Build Plan establishes the product manufacturing requirements, inspections and assembly sequences to be performed to build pre-production products for product and process evaluations.  The plan may need to be approved by the customer.
The plan should define:
•Sources of material, components and assemblies 
•Minimum technology and manufacturing maturity levels for each product/part
•Manufacturing processes to be used
•Quantity of parts required 
•Detailed schedule for the manufacturing, inspection and reporting activities. 
Lessons learned during the manufacture/build process may signal the need for design changes or process improvements.</text>
  </threadedComment>
  <threadedComment ref="B45" dT="2020-05-27T13:41:37.13" personId="{84510AFD-2FC8-4AAC-B081-1DAC94872661}" id="{253D0CC8-0D0B-4FFC-A3E8-8F5894F40E0C}">
    <text>Design verification and validation activities are performed to verify conformance to design intent and to validate Product Design conforms to customer requirements. These activities typically include:
•Prototype testing (including trial builds)  
•Qualification testing.  
•Computer analysis and simulations
•Physical and functional simulations.
The verification and validation plan should include a detailed schedule of the above activities as well as hardware availability, inspection and reporting activities.  Prototype testing, should include:
•Tests and inspections to be performed on each component or assembly and their related success criteria
•Design validation testing shall be performed in a test environment representative of customer's installation, as well as of the extreme conditions required by contract or regulation
•Test(s) specifically requested by the customer.
Configuration of the tested product shall be recorded.
Results of the design verification and validation activities are documented in formal reports and reviewed during the Design Reviews.
Selected reports may be submitted to customers or regulators for certification purposes.</text>
  </threadedComment>
  <threadedComment ref="B46" dT="2020-05-27T13:42:27.57" personId="{84510AFD-2FC8-4AAC-B081-1DAC94872661}" id="{1BA1DF02-4D09-4C61-865D-5E5E2863575D}">
    <text>The design record should be reviewed by the producer for manufacturing feasibility to confirm that the product can be manufactured to the defined requirements and specifications, qualified and tested, packaged and delivered, in the quantity desired and within the program budget and timing targets.  
The outcome of the review is a commitment based on the consensus of a producer’s team typically consisting of design engineering, manufacturing engineering, production and quality. 
This commitment should be in a report that scores each element under consideration, as being favorable or unfavorable, with the noted recommendation to proceed. The report should identify the impact or proposed changes to meet standards for those elements identified as unfavorable.</text>
  </threadedComment>
  <threadedComment ref="B48" dT="2020-05-27T13:44:31.66" personId="{84510AFD-2FC8-4AAC-B081-1DAC94872661}" id="{0F1A80B7-8939-4AB6-8CE8-5102EA0A75BD}">
    <text>The floor plan layout will clearly show the position and layout for all processes used to manufacture, inspect, and test product. Quality Control location points should be identified on the layout. 
Synchronous material flow and floor usage optimization should be taken into account when performing the layout in an effort to economize space usage, increase the value added efficiency of floor space, and minimize travel and handling of materials, parts, and assemblies. Lean Principles such as Value Stream Mapping (VSM) and Spaghetti Diagram techniques can be used in support of this effort.</text>
  </threadedComment>
  <threadedComment ref="B49" dT="2020-05-27T13:45:52.26" personId="{84510AFD-2FC8-4AAC-B081-1DAC94872661}" id="{B178E8CF-39D9-4241-A423-53A4C67A436E}">
    <text>The producer should identify and plan for equipment, tooling, fixtures, and jigs required to produce and qualify product. This activity includes the following:
•Analyzing the capacity of existing equipment and facilities,
•Assessing the need for additional capacity on existing equipment and/or the refurbishment or modification of any existing equipment, tooling, jigs, or fixtures and testing equipment and timing for introduction
•Determining the need for new equipment, tooling, and facilities for new processes and timing for introduction
•Identifying skills, training, and manpower required, including external certifications and timing for introduction
The producer should develop a Production Preparation Plan and track progress on a regular basis to promptly identify and react to delays or problems. Status of the plan is communicated to the customer as required.</text>
  </threadedComment>
  <threadedComment ref="B51" dT="2020-05-27T13:50:07.93" personId="{84510AFD-2FC8-4AAC-B081-1DAC94872661}" id="{162D6BE5-B8F1-406C-A291-86FFD1ED7470}">
    <text>Process KCs can be inputs to, or outputs from the manufacturing process. Key process inputs are the process parameters which, if measured and controlled within prescribed limits, will guarantee the capability of the production process.  Key process outputs are the product or process attributes which, when measured and compared to prescribed limits, validate the capability of the process.  In other words, these are the key parameters which when controlled, will minimize process variation that could impact product quality. Most process KCs are derived from the PFMEA, however; they can come from customer requirements and/or best practices. 
Control of process key characteristics via Statistical Process Control (SPC) charts or other means, enables a preventive approach to quality.  Process drift can be recognized and addressed before it leads to nonconformance.</text>
  </threadedComment>
  <threadedComment ref="B52" dT="2020-05-27T13:52:29.27" personId="{84510AFD-2FC8-4AAC-B081-1DAC94872661}" id="{98C18366-3906-4875-B0A9-5BFF76B79320}">
    <text>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ext>
  </threadedComment>
  <threadedComment ref="B53" dT="2020-05-27T13:53:12.98" personId="{84510AFD-2FC8-4AAC-B081-1DAC94872661}" id="{7F6C2FBD-7742-4A00-B494-DBA7D9B01B6F}">
    <text>A Preliminary Capacity Assessment is performed early in the process planning and development phase to determine resources (e.g., people, equipment, facilities) necessary to produce product at the customer’s demand rate.  The assessment should include a review of the capability and capacity of existing tooling/equipment, inspection /test equipment, trained/qualified personnel and facilities to determine if they are adequate to meet the customer’s demand profile.  If additional equipment/resources are needed, a detailed plan should be developed to ensure capacity needs are achieved to support project timing (see Production Preparation Planning).  The plan should be continually monitored to drive on-time completion of tasks.  Delays and roadblocks should be escalated as necessary.</text>
  </threadedComment>
  <threadedComment ref="B54" dT="2020-05-27T13:54:19.68" personId="{84510AFD-2FC8-4AAC-B081-1DAC94872661}" id="{C9058EAA-E0ED-48DC-BB07-017735882AEC}">
    <text>Appropriate workstation documentation is needed for all products and all phases of production, i.e. prototype, production trials and serial production.
Process documentation should contain all controls specified in the control plan to ensure product and process compliance.
Work Station Documentation includes: 
•Travelers and Routers – documents containing sequential activities needed to produce the product. 
•	Work instructions:  Detailed instructions for the process step, including tools, materials and methods needed, quality criteria may also be included.  
•Inspection instructions:  Detailed instructions for inspecting product, including gages, tools, fixtures and record keeping requirements.  
•Maintenance schedules and instructions:  Instructions for maintenance activities that are performed at the workstation by operators, including tools and materials needed to perform the tasks as well as the record keeping requirements to confirm that the maintenance has been performed as required.  
•Data collection check sheets and SPC charts:  Worksheets and SPC charts designed to collect process and/or product data to confirm that requirements have been fulfilled.  These documents should include a record of dates and times the task was performed, variable results where feasible and operator identification. 
•Visual displays for collecting “real –time” process status, safety information, etc. 
All work stations documents are controlled documents, which are maintained to reflect the current process and design information at all times.</text>
  </threadedComment>
  <threadedComment ref="B55" dT="2020-05-27T13:55:43.12" personId="{84510AFD-2FC8-4AAC-B081-1DAC94872661}" id="{EF443814-B6E4-483B-8EC8-5114BCBF4898}">
    <text>Measurement systems specified in the Control Plan must be capable of evaluating product and process conformity. In phase 3, gages and other measurement methods are selected and a MSA Plan is established to ensure that they will be appropriately validated in phase 4 when the actual MSA is performed. The MSA plan should include at a minimum:  responsibility to ensure gage linearity, accuracy, repeatability, reproducibility and correlation of duplicate gages.   
Measurement systems exhibiting excessive variation used in the evaluation of product/process may result in erroneous decisions about product and process conformity.  MSA evaluates variation from the Inspector, Inspection Method, Component, Measuring Equipment, and Environmental conditions.  The purpose of MSA is to identify the nature of variation and create corrective actions to reduce variation to the acceptable level.  
The key areas to be assessed are:
•Precision
  o Repeatability – variation due to a single operator or piece of equipment
  o Reproducibility – variation between operators 
•Accuracy 
 o Resolution - ability to measure small changes based on defined tolerance
 o Bias - a consistent difference in the measurement versus known standard
 o Stability - bias over time
 o Linearity - bias throughout the measurement range
During this phase, the accuracy elements of the measurement system, i.e. resolution, bias, stability, and linearity can be assessed using the planned measuring equipment, existing calibration data, and prototype parts. Precision is assessed during the MSA activity in phase 4 when actual parts and final measuring equipment is available.</text>
  </threadedComment>
  <threadedComment ref="B56" dT="2020-05-27T13:56:22.20" personId="{84510AFD-2FC8-4AAC-B081-1DAC94872661}" id="{73198BB5-328B-401D-8543-E875AB51B0C9}">
    <text>Risk within the supply chain is identified and managed to ensure on-going quality and delivery performance.  Now that all producers involved in the manufacturing process are selected, a supply chain analysis should be performed to identify and evaluate risks.  Producers that are high risk or provide high-risk components (complex, high severity failure ranking on features, material availability, etc.) should be included in the analysis.  Special attention should be given to any producer whose design may be new (unique and/or difficult) or outside their normal or typical design/operating limits.
The analysis should identify producers’ names, locations and other information such as, capacity data (launch and peak), quality and delivery performance, lead time, stocking locations inventory levels, logistics methods, financial performance, necessary to evaluate risk.  
Risks identified should be evaluated and prioritized. Action plans should be put in place to minimize the highest priority risks.</text>
  </threadedComment>
  <threadedComment ref="B57" dT="2020-05-27T13:57:52.28" personId="{84510AFD-2FC8-4AAC-B081-1DAC94872661}" id="{09525513-5CE8-456A-AB02-271BADE326AE}">
    <text>The producer conducts a PRR to verify that the manufacturing process is accurately documented and is ready to produce product that will meet customer requirements.  The review is performed by a cross-functional team, which at a minimum, is comprised of, Manufacturing Engineering, Quality engineering, and Operations personnel.  The review should include both a desktop review of all workstation documentation as well as a physical review of the manufacturing facilities and equipment. The review should also include an assessment of supply chain readiness either in advance of or as part of the PRR. The review will cover all aspects of the manufacturing process including equipment, gages, tools, fixtures, software programs, material availability, capacity assessment, supply chain readiness, operator training, work station documentation, control plan, and associated measurement tools. 
The results of the review, including corrective action to resolve identified risks or issues, are recorded. Management should confirm that all outstanding actions are satisfactorily closed or mitigated before the significant production run can be started. 
The production process is finalized at this stage and ready for initial production. Process changes after this review should be managed through the producer’s change management process.</text>
  </threadedComment>
  <threadedComment ref="B59" dT="2020-05-27T14:04:30.05" personId="{84510AFD-2FC8-4AAC-B081-1DAC94872661}" id="{9692ADE3-98C5-4758-8303-973329AE4001}">
    <text>Production Process Run(s) are conducted to validate that all production processes, intended for serial production, can achieve production quality and meet customer demand rate.  In order to accomplish this, the producer should ensure that only final production processes are employed; specifically tooling, fixturing, gauging, and trained operators.  Project team members should be available to support the production runs in order to identify and resolve all issues that may arise.
Attention should be placed on observing safety and ergonomic issues, as well as the potential for Foreign Object Damage (FOD).  In addition to producing product, the production run(s) should also focus on verifying the manufacturing support system (e.g. component supply, preventative maintenance, FOD and handling damage prevention, tool and equipment changeover, the logistics system). 
During the production run, processes should be closely observed. Data should be collected and problems recorded as they are identified.
Data collection may include:
•production performance (cycle time, equipment breakdowns, changeover time, actual run time, production line work balance, and capacity data),
•availability and accuracy of all production documentation at work station,
• adherence to work instruction, 
• quality data as per control plan, 
• risks or concerns observed,
• potential sources of FOD, 
• safety and ergonomic issues, and
• effectiveness of fixtures, tools, equipment, gauges, etc. 
Products produced from the Production Run(s) are used to provide data for PPAP submission, including data for determining initial process capability. 
Problems identified during the significant production run should be used to correct/improve the production process and associated documentation in order to reduce risk and variation in series production.</text>
  </threadedComment>
  <threadedComment ref="B60" dT="2020-05-27T14:09:19.59" personId="{84510AFD-2FC8-4AAC-B081-1DAC94872661}" id="{A913FD27-B96A-43D2-9412-323B28579A3C}">
    <text>Capacity Verification is performed to demonstrate the ability of the producer to meet the demand profile of the customer as established in the production forecast. When verifying capacity, the producer will evaluate, equipment uptime, planned downtime (e.g. changeover, equipment maintenance), cycle time, yield, and defect rate, to verify that the available capacity satisfies the production demand forecast. Consideration should also be given to overall plant capacity, testing capacity, and any capacity shared with other customers (e.g. parts run on the same tooling and/or equipment).  Capacity verification extends to all tiers of the supply chain.</text>
  </threadedComment>
  <threadedComment ref="B61" dT="2020-05-27T14:09:49.51" personId="{84510AFD-2FC8-4AAC-B081-1DAC94872661}" id="{47F15521-8147-448E-AFE4-21D3FE866DF6}">
    <text>Validation Testing is the functional testing performed for the product/material to ensure customer-engineering requirements are satisfied.  This testing should be performed using product/material produced from production tooling and processes wherever practical.</text>
  </threadedComment>
  <threadedComment ref="B63" dT="2020-05-27T14:16:37.51" personId="{84510AFD-2FC8-4AAC-B081-1DAC94872661}" id="{AB3781F9-DA08-4BFD-98D3-763F5449E3A8}">
    <text>It is important to ensure that product produced continues to meet all requirements.  The producer should establish  means for monitoring performance in the manufacturing environment as well as in the customer environment and act on this information as it becomes available.  
Key Performance Indicators (KPIs) are used to gage various functions and processes important to achieve organizational goals.  Typical KPIs include program cost targets, customer satisfaction ratings (Quality, On-time delivery (OTD), Responsiveness), customer escapes, supplier performance, cost of poor quality, warranty costs, product field performance (mean-time-to-failure), etc. 
Quality indices provide a quantitative measure of the producer’s ability to maintain and improve the consistency of product within specification and to meet performance targets.  Typical quality indices include e.g. Cpk, Parts Per Million (PPM), rejection rates, Defects Per Million Opportunities (DPMO), First Pass Yield (FPY), etc. 
On-time delivery of product must be maintained at or above the level desired by the customer throughout the life of the program.  The capacity analysis should demonstrate the ability of the producer to meet the demand profile of the customer over the foreseeable time horizon.  Changes  in the demand profile should be identified and addressed as soon as they are communicated by the customer.
At a minimum, when the project targets are not achieved and/or product is not performing to the customers’ desired levels, actions should be taken to determine root cause and implement corrective actions.</text>
  </threadedComment>
  <threadedComment ref="B64" dT="2020-05-27T14:17:55.70" personId="{84510AFD-2FC8-4AAC-B081-1DAC94872661}" id="{A4F6A6B2-AFDF-40F3-AFBA-20BD93774ED7}">
    <text>MRO services includes documentation, specialized training, inventory of spare parts and tooling necessary for maintenance of product in the field or at designated location.  This also includes access to individuals with the technical capability to address product deficiencies in the field.
It should be a goal of the organization to provide MRO services on-time and defect free.  The organization should establish appropriate KPIs (i.e. mean-time-to-failure, turn-time, customer feedback, operational reliability) and plans to monitor and achieve the customer’s expected service level.  
Planning should anticipate the need for facilities, documentation, tooling, recurrent repair and replacement parts.  Overhaul acceptance criteria may be different and should be determined as part of the quality planning.  Additionally, all documentation, tooling, repair and test procedures should be validated.  MRO planning should be considered during phase 2 product development phase (see element 2.02.4 Design for Maintenance, Repair and Overhaul) 
The organization should continually drive to lengthen mean-time-to-failure as well as reduce turn-times for MRO activities to provide the best service to the customer.</text>
  </threadedComment>
  <threadedComment ref="B68" dT="2020-05-27T14:19:21.42" personId="{84510AFD-2FC8-4AAC-B081-1DAC94872661}" id="{41162F8A-E7DA-4191-9117-938DF592F81E}">
    <text>An effective customer/producer partnership is essential to improve product performance, quality, cost, delivery and overall customer satisfaction.  The producer should investigate, evaluate and incorporate improvements to cost, delivery and lead time as well as opportunities to enhance product performance and overall customer satisfaction during its service life.
At a minimum, when the product is not performing to the customers’ desired levels, actions should be taken to determine root cause and implement corrective actions.  Product deficiencies may be related to design and/or production deficiency.  In either case, the responsible organization should lead the root cause investigation and required corrective actions (reference (Aerospace Recommended Practice – 9136 Root Cause Analysis and Problem Solving (9S) Methodology)
Identification of sources of variation and its subsequent reduction is a key aspect of enhanced product performance, and a driver of continuous improvement initiatives focused on product quality.  Variation reduction consists of monitoring of the production processes, with special attention given to Key Characteristics (KCs).   Data analysis using statistical techniques (Cp and Cpk) is the preferred method for identifying variation reduction opportunities.  
Improvement opportunities are prioritized; action plans are developed and implemented.  Actions that result in changes to the product and processes may require customer notification and updates to product and process documentation (i.e. Design records, design risk analysis, Process Flow diagram, PFMEA, Control Plan, etc.).  An updated PPAP submission is typically required.</text>
  </threadedComment>
  <threadedComment ref="B71" dT="2020-05-27T14:20:07.03" personId="{84510AFD-2FC8-4AAC-B081-1DAC94872661}" id="{756566B7-3B80-4F43-8D0D-1F07CE51EDE0}">
    <text>The purpose of  Lessons Learned is to prevent the reoccurrence of problems previously experienced as well as build on those activities that went well.  The organization should have a process for capturing and including lessons learned to improve the product realization process (APQP) and future products.  Input should be requested as phases are completed and can originate from any functional group.  Inputs may include:  cost to budget, adherence to schedule (APQP plan, delivery), design changes, early field failures, corrective action plans, initial quality data, customer satisfaction, cost of poor quality, etc.
Lessons Learned reviews are intended to provide a forum by which candid discussions can take place regarding past issues.  Action should be taken where opportunities for improvement are identified.  Operating and design standards should be updated where needed. 
The APQP project is closed when necessary actions are taken to achieve targets and Lessons Learned are documented (including Design Risk Analysis and / or PFMEA / Control Plan update, as applicable).</text>
  </threadedComment>
</ThreadedComments>
</file>

<file path=xl/threadedComments/threadedComment2.xml><?xml version="1.0" encoding="utf-8"?>
<ThreadedComments xmlns="http://schemas.microsoft.com/office/spreadsheetml/2018/threadedcomments" xmlns:x="http://schemas.openxmlformats.org/spreadsheetml/2006/main">
  <threadedComment ref="B11" dT="2020-05-27T12:16:08.64" personId="{84510AFD-2FC8-4AAC-B081-1DAC94872661}" id="{0B3AA5F4-CA62-4600-A23C-26A7DBEA7DF6}">
    <text>Project targets include product safety, performance, quality, manufacturability, reliability, and service life.  These targets should be based on customer expectations, regulatory requirements, and project specific objectives. Product quality should be monitored throughout the product lifecycle (development, series production, in service performance) using quality metrics. The use of quality metrics is especially useful for driving continuous improvement and customer satisfaction.  The following list identifies typical project targets for these categories:
• Product safety: safety factor in structural design (stress related) and criticality as defined per ARP4761 (contribution to a defined functional hazard)
•Performance: customer functional requirements
•Quality: Defective Parts Per Million (DPPM), Defects Per Million Opportunities (DPMO), Customer escapes, warranty returns, field problems, recurrent field and manufacturing problems, RFTY First Article Inspection Reports (FAIRs) and Production Part Approval Process (PPAP)
•Manufacturing:  through put time (time to go to the whole Manufacturing process), lead time,  Right First Time Yield (RFTY), First Pass Yield
•Reliability: Mean Time Between Failure / Mean Time Between Repair / Mean Time Between Unplanned Repair, and Operational Reliability
•Service life: time to repair (when failure occurs in service) and quality targets in service.</text>
  </threadedComment>
  <threadedComment ref="B12" dT="2020-05-27T12:17:53.15" personId="{84510AFD-2FC8-4AAC-B081-1DAC94872661}" id="{972F8AAD-8711-492F-A262-0B2A3A05DF56}">
    <text>CIs are the items which will have a significant impact on product realization and subsequently its use. KCs are attributes or features whose variation has a significant impact on the CI and/or product. The impact includes safety, performance, fit, form, function, manufacturability, service life, etc. These items require specific actions to ensure they are adequately managed through the design and manufacturing processes. 
Customer and producer knowledge of the product and the manufacturing processes will help determine the preliminary product and process CIs and KCs. 
The determination of preliminary product and process CI/KC is done by a cross-functional team including Design and Manufacturing Engineering (including supplier Manufacturing Engineering) supported by Quality. It is a best practice to use Quality Function Deployment (QFD) and previous Design Risk Analysis/PFMEA on similar product/processes.</text>
  </threadedComment>
  <threadedComment ref="B13" dT="2020-05-27T12:19:54.07" personId="{84510AFD-2FC8-4AAC-B081-1DAC94872661}" id="{56F59FE7-5F35-4CF0-8A5A-7E56CB60592B}">
    <text>Complex products are best managed by breaking the product into manageable sub-systems (Product Breakdown Structure (PBS)).  These sub-systems are the basis for the Preliminary BOM and drive the early make-buy decisions.   
The team should establish a preliminary BOM using PBS and considering the early product/process assumptions. The preliminary BOM will be the starting point for subsequent product and process design as well as producer selection activities.</text>
  </threadedComment>
  <threadedComment ref="B14" dT="2020-05-27T12:21:14.88" personId="{84510AFD-2FC8-4AAC-B081-1DAC94872661}" id="{E16AEA40-EA42-4044-9527-B40A9D7DEF1B}">
    <text>The preliminary Process Flow Diagram (PFD) provides an anticipated overview of the sequence of manufacturing activities, from receiving to shipment to the customer.  It should also take into account the transfer operations from step to step.  A well-defined preliminary PFD supports early process planning, e.g. logistics, producer selection and engagement, facilities, equipment, etc. 
The preliminary PFD should highlight the most critical activities, such as those requiring longer lead times or additional qualification(s). Development of the preliminary PFD should start once the preliminary BOM is complete.  Representatives from potential manufacturing sources should be included, as appropriate.</text>
  </threadedComment>
  <threadedComment ref="B15" dT="2020-05-27T12:29:03.54" personId="{84510AFD-2FC8-4AAC-B081-1DAC94872661}" id="{A52406AC-1839-4FC2-9BB7-96DEA37A6C39}">
    <text>The SOW is a formal document that defines the entire scope of the work involved for a producer and clarifies deliverables and timeline. The statement of work should include:
•Deliverables and due dates
•Tasks that lead to the deliverables, and who these tasks are assigned to
•Resources needed for the project including facilities and equipment
•Specifications and procedures
•Governance process for the project.
The details in the SOW are reviewed by both parties to ensure all mutual understanding of the listed items (deliverables, due dates, tasks, R&amp;R, etc.)..  A compliance matrix is useful to summarize this activity. Identified exceptions are resolved between both parties and SOW is revised accordingly.</text>
  </threadedComment>
  <threadedComment ref="B16" dT="2020-05-27T12:26:33.11" personId="{84510AFD-2FC8-4AAC-B081-1DAC94872661}" id="{960EF427-1242-426D-AF2C-963E79C2B45C}">
    <text>Once the preliminary BOM is developed, the organization will begin making the initial make/buy decisions, i.e. identify items that will be designed and/or produced in-house and those that will be outsourced.  This should be done as soon as possible so that the design authority and producers are engaged early in the planning process. 
A sourcing plan is developed for the identification and selection of the design authority and/or producers that will be supporting the development and production of outsourced items. The sourcing plan should consider the overall program timing and ensure synchronization with program commitments.
Requirements for flow down to producers should be identified from the SOW and provided to the producer as early as possible.</text>
  </threadedComment>
  <threadedComment ref="B17" dT="2020-05-27T12:27:25.82" personId="{84510AFD-2FC8-4AAC-B081-1DAC94872661}" id="{2DECE3D4-23CF-49DD-9289-DE53682FC53C}">
    <text>The project plan defines the scope, activities, and deliverables for the project including APQP tasks and deliverables.. The planning team should consider all deliverables included herein for applicability to the project (reference: Aerospace International Standard 9145 Appendix B and SCMH item 7.2.15 Applicability Matrix).  
The plan includes scheduled start and completion dates for APQP deliverables aligned with customer, program, or project requirements. At a minimum, the plan should include key customer driven dates (e.g. first delivery, certification, entry into service). Each activity identified in the plan should have a designated responsible person. 
The Project Plan is used to cascade dates to producers for key deliverables on the sub-assemblies and components that makeup the product.
Adherence to the project plan ensures that each activity is completed on time and the necessary resources are available.  Progress against the plan should be monitored regularly and delays escalated through a defined reporting process. Frequency of reviews should be defined in the plan.
	The plan is created during phase 1 and is agreed upon by and communicated to stakeholders, including customers and suppliers producers (as appropriate). It will only be modified if the overall project timing changes.  Monitoring the APQP process and adherence to the timeline is a key to successful implementation.  Project Plan is the basis for the team’s commitment and ensures success of program timing.</text>
  </threadedComment>
  <threadedComment ref="B19" dT="2020-05-27T13:31:23.97" personId="{84510AFD-2FC8-4AAC-B081-1DAC94872661}" id="{974F1E45-D89D-4403-BD3D-34D152CA6FBB}">
    <text>A Design Risk Analysis any analytical technique used by the design responsible organization to identify, to the greatest extent possible, potential risks related to the product performance (i.e. fit, form, and function), safety, durability, manufacturability, and cost. The Design Risk Analysis should include any identified technical risks including lessons learned from previous products and risks associated with selected suppliers producers.   The Design Risk Analysis is started early in the design phase to ensure that identified design risks are mitigated before the design is finalized.
Design Failure Modes and Effects Analysis (DFMEA) methodology can be used as a record of this activity (reference SAE J1739). 
A Design Risk Analysis is a living document that is updated throughout the product life cycle based on latest performance information, manufacturability, design changes, etc.  
Design Risk Analysis for groups or families of parts, components, or assemblies are acceptable if the materials, parts, components, or assemblies can be confirmed as having been reviewed for commonality of design, function, and operating environment.
A safety or criticality analysis done to fulfill regulatory requirements does not address the same scope as a Design Risk Analysis and cannot be substituted for or considered an equivalent.</text>
  </threadedComment>
  <threadedComment ref="B20" dT="2020-05-27T13:32:22.85" personId="{84510AFD-2FC8-4AAC-B081-1DAC94872661}" id="{35BFADDE-4B8B-44A5-B977-02F809732476}">
    <text>Design Records are the output of the design process and are based on the Product Design Requirements and the SOW established in phase 1.  These records are engineering documents that define all aspects of the product. They include:
•Physical or electronic/digital drawings 
•Electronic/digital models
•Software 
•Special process specifications 
•Material specifications
•Supplementary specifications
•Customer specifications 
•Product Function (Input / Output)
•Product Envelope (Size &amp; Weight)
•Appearance specifications (if any) 
•Product CIs and KCs.
Design records also include authorized engineering changes not yet incorporated into the released engineering definition / specification.
The Bill of Material (BOM) is the list of all components and materials contained in the Design Records required to produce a finished product.  The preliminary BOM, defined in phase 1, continues to mature through the design synthesis of phase 2.  
In this phase, the BOM is fully defined and released for production.  All future revisions are controlled through the configuration management process.</text>
  </threadedComment>
  <threadedComment ref="B21" dT="2020-05-27T13:34:07.21" personId="{84510AFD-2FC8-4AAC-B081-1DAC94872661}" id="{6BEAF04F-8475-4FEC-A032-C371DF64B1D6}">
    <text>This element emphasizes the need for collaboration between Product Design Engineers and Manufacturing Engineers to ensure that:   
•The design process considered the manufacturing processes, such that the design solution delivers quality products, which can be fabricated and inspected in an efficient and cost-effective manner.
•Stack up analysis was performed to confirm that the product will function and can be assembled as intended at the tolerance limits.  
•	The design process has considered the assembly processes and tooling capability such that the parts can fit together and that the intended tools, including any inspection devices, could be inserted into and extracted from the assembly needed.  This includes ergonomic considerations of the space for the assembler’s hands or fingers, line of sight, etc.  
•Materials, such as specialized materials, electronic chips, will be available over the life of the product, and, as needed, a plan for obsolescence and/or alternate material has been established.
During the design collaboration, additional consideration is to be given to common failure modes of the manufacturing processes with an approach to design them out.  Preliminary PFMEA should be developed concurrently with the design risk analysis to support this design element.
Rapid prototyping of parts can be used to validate the design analysis.</text>
  </threadedComment>
  <threadedComment ref="B22" dT="2020-05-27T13:35:12.49" personId="{84510AFD-2FC8-4AAC-B081-1DAC94872661}" id="{52D8F784-CD5E-4D1C-8553-2D4705C3211C}">
    <text>Special requirements have a high risk of not being achieved. Examples include performance requirements imposed by the customer that are at the limit of the industry’s capability, or requirements determined by the organization to be at the limit of its technical or process capabilities. Factors used in the determination of special requirements include product or process complexity, past experience, and product or process maturity.
Preliminary critical items (CIs) and key characteristics (KCs) are identified in phase 1. During the design processes and the Design Risk Analysis of phase 2, the preliminary list of CIs and KCs should be reviewed for any additional CIs and KCs.  The design should be reviewed as part of the design risk analysis to determine if any design changes can be made to eliminate as many CIs or KCs as possible.  The CIs and KCs are indicated in the design records. The finalization of critical items and key characteristics is an output of the Design Risk Analysis and PFMEA.</text>
  </threadedComment>
  <threadedComment ref="B23" dT="2020-05-27T13:38:39.76" personId="{84510AFD-2FC8-4AAC-B081-1DAC94872661}" id="{52698030-7FD2-4C9A-BAB1-C49DC0969631}">
    <text>Risk associated with supplier producer selection should be identified and mitigated as appropriate and as early as possible. These risks may be associated with technology, logistics, lead-time, potential for part obsolescence, authenticity (counterfeit parts prevention), sole source, etc.  Judicious producer selection is the first step towards minimizing supplier risk. 
The sourcing risk evaluation should include:
•Capacity
•Capability
•Performance (quality and delivery history of existing suppliers producers)
•Lead-time,
•Obsolescence
•Counterfit parts prevention.
•Financial stability
•Certifications, as required, 9100, 9110, 9120, Nadcap, etc.
•Regulatory requirements e.g. DOD, ITAR and other requirements
•Logistics/Location
•Total cost
•New site/source qualification
•Customer specific requirements.
Selected and/or potential producers should provide input to this risk analysis and its mitigation plan.
NOTE:  The risk analysis of the sourcing plan is initiated in this phase and will continue through all subsequent phases.</text>
  </threadedComment>
  <threadedComment ref="B24" dT="2020-05-27T13:37:36.22" personId="{84510AFD-2FC8-4AAC-B081-1DAC94872661}" id="{CD987420-166A-4FDB-BAC2-0440D1D850C0}">
    <text>Historically mishandled/mispackaged parts are a typical risk area not considered during phase 2, but also is a source of customer returns.  To support a successful product launch it is essential that there is proper definition and planning for all new packaging required to handle and ship the product to subcontractors or to the customer. 
This planning should also consider the refurbishment or modification of any existing packaging.</text>
  </threadedComment>
  <threadedComment ref="B25" dT="2020-05-27T13:39:49.80" personId="{84510AFD-2FC8-4AAC-B081-1DAC94872661}" id="{BA10C2D8-9D3C-409B-8D7D-CBC37F578C69}">
    <text>A design review is a systematic and regularly scheduled cross-functional review of engineering drawings, specifications, functional requirements, material specifications and any changes to product related requirements.  The purpose of a design review is to keep appropriate members of the organization, management team and customer (if applicable) apprised of the design activity verification progress, to identify potential problems, propose corrective actions, review proposed design changes and authorize progression to the next stage of the development process.  Each review should demonstrate how the design requirements are fulfilled.  In addition, the design requirements of DFMA and DFMRO should be incorporated.</text>
  </threadedComment>
  <threadedComment ref="B26" dT="2020-05-27T13:40:34.49" personId="{84510AFD-2FC8-4AAC-B081-1DAC94872661}" id="{968A75EA-A798-4378-855F-BFCBFEE15E45}">
    <text>A Development Product Build Plan establishes the product manufacturing requirements, inspections and assembly sequences to be performed to build pre-production products for product and process evaluations.  The plan may need to be approved by the customer.
The plan should define:
•Sources of material, components and assemblies 
•Minimum technology and manufacturing maturity levels for each product/part
•Manufacturing processes to be used
•Quantity of parts required 
•Detailed schedule for the manufacturing, inspection and reporting activities. 
Lessons learned during the manufacture/build process may signal the need for design changes or process improvements.</text>
  </threadedComment>
  <threadedComment ref="B27" dT="2020-05-27T13:41:37.13" personId="{84510AFD-2FC8-4AAC-B081-1DAC94872661}" id="{47E663DC-BE7A-462F-B06D-BD6838F37887}">
    <text>Design verification and validation activities are performed to verify conformance to design intent and to validate Product Design conforms to customer requirements. These activities typically include:
•Prototype testing (including trial builds)  
•Qualification testing.  
•Computer analysis and simulations
•Physical and functional simulations.
The verification and validation plan should include a detailed schedule of the above activities as well as hardware availability, inspection and reporting activities.  Prototype testing, should include:
•Tests and inspections to be performed on each component or assembly and their related success criteria
•Design validation testing shall be performed in a test environment representative of customer's installation, as well as of the extreme conditions required by contract or regulation
•Test(s) specifically requested by the customer.
Configuration of the tested product shall be recorded.
Results of the design verification and validation activities are documented in formal reports and reviewed during the Design Reviews.
Selected reports may be submitted to customers or regulators for certification purposes.</text>
  </threadedComment>
  <threadedComment ref="B28" dT="2020-05-27T13:42:27.57" personId="{84510AFD-2FC8-4AAC-B081-1DAC94872661}" id="{7B42ECD6-E769-4CB9-A50D-CADBD0DB0D36}">
    <text>The design record should be reviewed by the producer for manufacturing feasibility to confirm that the product can be manufactured to the defined requirements and specifications, qualified and tested, packaged and delivered, in the quantity desired and within the program budget and timing targets.  
The outcome of the review is a commitment based on the consensus of a producer’s team typically consisting of design engineering, manufacturing engineering, production and quality. 
This commitment should be in a report that scores each element under consideration, as being favorable or unfavorable, with the noted recommendation to proceed. The report should identify the impact or proposed changes to meet standards for those elements identified as unfavorable.</text>
  </threadedComment>
  <threadedComment ref="B30" dT="2020-05-27T13:43:43.54" personId="{84510AFD-2FC8-4AAC-B081-1DAC94872661}" id="{B156607D-BD3E-4D7E-B4A9-6E12F7C68A00}">
    <text>The Process Flow Diagram (PFD) is a representation of the sequence of operations required to manufacture the product from receipt of goods to shipment of finished product to the customer. This encompasses the movement of product internally from one-step to the next, as well as movement to and from external operations. It also includes alternate processes, i.e. different processes used to achieve the same output (e.g. backup equipment, secondary sources, sequence change).  The PFD requires sufficient detail for each step to clearly and completely describe the process required to make the product.
This activity should start once the preliminary design is released and should build upon the preliminary process flow diagram created in phase 1. 
The Process Flow Diagram is updated as changes to the process sequence are made.
Once this document is released, changes should be revision controlled.</text>
  </threadedComment>
  <threadedComment ref="B31" dT="2020-05-27T13:44:31.66" personId="{84510AFD-2FC8-4AAC-B081-1DAC94872661}" id="{00DEC55F-6B1C-4BB2-B655-B9842332DB29}">
    <text>The floor plan layout will clearly show the position and layout for all processes used to manufacture, inspect, and test product. Quality Control location points should be identified on the layout. 
Synchronous material flow and floor usage optimization should be taken into account when performing the layout in an effort to economize space usage, increase the value added efficiency of floor space, and minimize travel and handling of materials, parts, and assemblies. Lean Principles such as Value Stream Mapping (VSM) and Spaghetti Diagram techniques can be used in support of this effort.</text>
  </threadedComment>
  <threadedComment ref="B32" dT="2020-05-27T13:45:52.26" personId="{84510AFD-2FC8-4AAC-B081-1DAC94872661}" id="{C3D0F36B-9228-48C9-830A-42064C45C56F}">
    <text>The producer should identify and plan for equipment, tooling, fixtures, and jigs required to produce and qualify product. This activity includes the following:
•Analyzing the capacity of existing equipment and facilities,
•Assessing the need for additional capacity on existing equipment and/or the refurbishment or modification of any existing equipment, tooling, jigs, or fixtures and testing equipment and timing for introduction
•Determining the need for new equipment, tooling, and facilities for new processes and timing for introduction
•Identifying skills, training, and manpower required, including external certifications and timing for introduction
The producer should develop a Production Preparation Plan and track progress on a regular basis to promptly identify and react to delays or problems. Status of the plan is communicated to the customer as required.</text>
  </threadedComment>
  <threadedComment ref="B34" dT="2020-05-27T13:49:29.99" personId="{84510AFD-2FC8-4AAC-B081-1DAC94872661}" id="{8ED42EED-FC35-43F6-A2C4-17EA0DC6CC83}">
    <text>A PFMEA is a structured method for analyzing process risk by ranking and documenting potential failure modes within a process. The analysis includes:
•identification of potential failures, their causes and their effects,
•ranking of factors (e.g., severity, frequency of occurrence, detectability of the potential failure causes), and
•identification and results of actions taken to reduce or eliminate risk. 
The producing organization performs a risk analysis of the manufacturing process and identifies mitigation plans for high risks using the PFMEA methodology (reference SAE J1739).  The PFMEA assists in the identification of process KCs, helps prioritize action plans for mitigating risk, and serves as a basis for continuous improvement, and a repository for lessons learned. 
The PFMEA is developed by a cross-functional team during the design and development of the manufacturing process.  
Special attention is given to high Severity rankings.  Risk reduction activities are prioritized based on Severity Occurrence (SO), Severity Detection (SD) and Risk Priority Numbers (RPN) derived in the PFMEA process. Further information on the PFMEA and the assignment of RPN’s is available in the SCMH Section 2.1 Quality Aspects of New Product Development and in AS13004 Process Risk Mitigation.
CIs and KCs, identified in the design records, Design Risk analysis, and by customers, are documented and evaluated in the PFMEA.
The PFMEA is continually updated as process changes occur, non-conformances arise, and risks are identified and addressed. 
There is a close link between the PFMEA and the Design Risk Analysis. Updates to either may impact the other and should be considered.</text>
  </threadedComment>
  <threadedComment ref="B35" dT="2020-05-27T13:50:07.93" personId="{84510AFD-2FC8-4AAC-B081-1DAC94872661}" id="{990E83CB-68AD-48B5-84B8-95AA7DF53289}">
    <text>Process KCs can be inputs to, or outputs from the manufacturing process. Key process inputs are the process parameters which, if measured and controlled within prescribed limits, will guarantee the capability of the production process.  Key process outputs are the product or process attributes which, when measured and compared to prescribed limits, validate the capability of the process.  In other words, these are the key parameters which when controlled, will minimize process variation that could impact product quality. Most process KCs are derived from the PFMEA, however; they can come from customer requirements and/or best practices. 
Control of process key characteristics via Statistical Process Control (SPC) charts or other means, enables a preventive approach to quality.  Process drift can be recognized and addressed before it leads to nonconformance.</text>
  </threadedComment>
  <threadedComment ref="B36" dT="2020-05-27T13:52:29.27" personId="{84510AFD-2FC8-4AAC-B081-1DAC94872661}" id="{B9CFA2F2-FCCF-4410-904E-C9CD3A9CA1D1}">
    <text>The Control Plan is a written description which links manufacturing process steps to key inspection and control activities. The intent of a control plan is to control the design characteristics and the process variables to ensure product quality.
The purpose of the control plan is to document control methods imposed on the product and process including: identification of product features and process control settings to be monitored, the measurement methods to be used, and sampling sizes and frequencies along with associated control limits to assure reduced variation and maintain the desired quality level. 
The control plan details how product quality is controlled and confirmed at each stage of the manufacturing process, including defining the actions to be taken when the process becomes unstable and/or nonconforming product is detected (i.e., reaction plans). The control plan should be sufficiently detailed to clearly define who is responsible for completing the specified quality control tasks/activities at each stage of the process. The control plan is agreed to by the supplier’s producer’s quality and production departments, and by the customer (when required). 
1.Phases of the Control Plan 
The control plan is developed and matured throughout each phase of product development. During the pre-production phase, the number of controls is generally much higher than during serial production since the producer has not yet identified and removed all sources of variation. 
2. Content of the Control Plan 
At a minimum, the control plan contains the following information: 
•Organization's name/site designation, 
•Part number(s),
•Part name/description; 
•Engineering change level (i.e., revision level),
•Phase covered (e.g., pre-production, production),
•Process name/operation description,
•Operation/process step number (to be same as in Process Flow Diagram and in PFMEA),
•Product or process related Key Characteristics (KCs) and Critical Items (CIs), 
•Product or process specification/tolerance,
•Evaluation/measurement technique,
•Sample size and frequency, 
•Control method, including error-proofing, and 	
•Reaction plan
The control plan is revised and updated throughout the life of the product in response to new quality issues and/or product/process changes.</text>
  </threadedComment>
  <threadedComment ref="B37" dT="2020-05-27T13:53:12.98" personId="{84510AFD-2FC8-4AAC-B081-1DAC94872661}" id="{C76A86AF-B2B4-441B-8132-5B960BC8D3C0}">
    <text>A Preliminary Capacity Assessment is performed early in the process planning and development phase to determine resources (e.g., people, equipment, facilities) necessary to produce product at the customer’s demand rate.  The assessment should include a review of the capability and capacity of existing tooling/equipment, inspection /test equipment, trained/qualified personnel and facilities to determine if they are adequate to meet the customer’s demand profile.  If additional equipment/resources are needed, a detailed plan should be developed to ensure capacity needs are achieved to support project timing (see Production Preparation Planning).  The plan should be continually monitored to drive on-time completion of tasks.  Delays and roadblocks should be escalated as necessary.</text>
  </threadedComment>
  <threadedComment ref="B38" dT="2020-05-27T13:54:19.68" personId="{84510AFD-2FC8-4AAC-B081-1DAC94872661}" id="{B289B1A1-F46D-426E-B5F4-4CB1D582755D}">
    <text>Appropriate workstation documentation is needed for all products and all phases of production, i.e. prototype, production trials and serial production.
Process documentation should contain all controls specified in the control plan to ensure product and process compliance.
Work Station Documentation includes: 
•Travelers and Routers – documents containing sequential activities needed to produce the product. 
•	Work instructions:  Detailed instructions for the process step, including tools, materials and methods needed, quality criteria may also be included.  
•Inspection instructions:  Detailed instructions for inspecting product, including gages, tools, fixtures and record keeping requirements.  
•Maintenance schedules and instructions:  Instructions for maintenance activities that are performed at the workstation by operators, including tools and materials needed to perform the tasks as well as the record keeping requirements to confirm that the maintenance has been performed as required.  
•Data collection check sheets and SPC charts:  Worksheets and SPC charts designed to collect process and/or product data to confirm that requirements have been fulfilled.  These documents should include a record of dates and times the task was performed, variable results where feasible and operator identification. 
•Visual displays for collecting “real –time” process status, safety information, etc. 
All work stations documents are controlled documents, which are maintained to reflect the current process and design information at all times.</text>
  </threadedComment>
  <threadedComment ref="B39" dT="2020-05-27T13:55:43.12" personId="{84510AFD-2FC8-4AAC-B081-1DAC94872661}" id="{E0303976-42C3-40B0-84FC-1AF0A6575C40}">
    <text>Measurement systems specified in the Control Plan must be capable of evaluating product and process conformity. In phase 3, gages and other measurement methods are selected and a MSA Plan is established to ensure that they will be appropriately validated in phase 4 when the actual MSA is performed. The MSA plan should include at a minimum:  responsibility to ensure gage linearity, accuracy, repeatability, reproducibility and correlation of duplicate gages.   
Measurement systems exhibiting excessive variation used in the evaluation of product/process may result in erroneous decisions about product and process conformity.  MSA evaluates variation from the Inspector, Inspection Method, Component, Measuring Equipment, and Environmental conditions.  The purpose of MSA is to identify the nature of variation and create corrective actions to reduce variation to the acceptable level.  
The key areas to be assessed are:
•Precision
  o Repeatability – variation due to a single operator or piece of equipment
  o Reproducibility – variation between operators 
•Accuracy 
 o Resolution - ability to measure small changes based on defined tolerance
 o Bias - a consistent difference in the measurement versus known standard
 o Stability - bias over time
 o Linearity - bias throughout the measurement range
During this phase, the accuracy elements of the measurement system, i.e. resolution, bias, stability, and linearity can be assessed using the planned measuring equipment, existing calibration data, and prototype parts. Precision is assessed during the MSA activity in phase 4 when actual parts and final measuring equipment is available.</text>
  </threadedComment>
  <threadedComment ref="B40" dT="2020-05-27T13:56:22.20" personId="{84510AFD-2FC8-4AAC-B081-1DAC94872661}" id="{97413F1E-8454-40DA-AB55-173B97680D38}">
    <text>Risk within the supply chain is identified and managed to ensure on-going quality and delivery performance.  Now that all producers involved in the manufacturing process are selected, a supply chain analysis should be performed to identify and evaluate risks.  Producers that are high risk or provide high-risk components (complex, high severity failure ranking on features, material availability, etc.) should be included in the analysis.  Special attention should be given to any producer whose design may be new (unique and/or difficult) or outside their normal or typical design/operating limits.
The analysis should identify producers’ names, locations and other information such as, capacity data (launch and peak), quality and delivery performance, lead time, stocking locations inventory levels, logistics methods, financial performance, necessary to evaluate risk.  
Risks identified should be evaluated and prioritized. Action plans should be put in place to minimize the highest priority risks.</text>
  </threadedComment>
  <threadedComment ref="B41" dT="2020-05-27T13:57:12.10" personId="{84510AFD-2FC8-4AAC-B081-1DAC94872661}" id="{34686D6C-073C-45AC-93A8-B80FC2BDED68}">
    <text>Establishing proper material handling methods ensure that products are adequately protected from damage, corrosion, or contamination during manufacturing processes, movement between operations, transit to external operations, and during storage. This should also take into account controls specific to Foreign Object Damage (FOD) and Electrostatic Discharge (ESD).
Planned packaging ensures that the product or material is not physically damaged, nor will the packaging degrade in performance through the normal course of transportation, delivery, and storage. Packaging materials and methods are designed to conform to the internal and/or customer-defined requirements, satisfy standards for environmental safety, and pose no hazards to operators. Consider both primary and secondary packaging, as well as use and recycling of packaging materials as applicable.  When determined necessary, a packaging evaluation is completed in phase 4 when product becomes available.  
Labeling and part marking are typically specified by the customer via drawings and specifications. During this phase, the producer should confirm that labeling and part marking requirements are understood and can be executed as planned. The producer should ensure there is adequate work instructions for executing the required part marking. Use of visual aids and part marking replication is highly encouraged. Customer approval is obtained when required.</text>
  </threadedComment>
  <threadedComment ref="B42" dT="2020-05-27T13:57:52.28" personId="{84510AFD-2FC8-4AAC-B081-1DAC94872661}" id="{4C490659-1B86-4A3D-8C74-B628CF0AA078}">
    <text>The producer conducts a PRR to verify that the manufacturing process is accurately documented and is ready to produce product that will meet customer requirements.  The review is performed by a cross-functional team, which at a minimum, is comprised of, Manufacturing Engineering, Quality engineering, and Operations personnel.  The review should include both a desktop review of all workstation documentation as well as a physical review of the manufacturing facilities and equipment. The review should also include an assessment of supply chain readiness either in advance of or as part of the PRR. The review will cover all aspects of the manufacturing process including equipment, gages, tools, fixtures, software programs, material availability, capacity assessment, supply chain readiness, operator training, work station documentation, control plan, and associated measurement tools. 
The results of the review, including corrective action to resolve identified risks or issues, are recorded. Management should confirm that all outstanding actions are satisfactorily closed or mitigated before the significant production run can be started. 
The production process is finalized at this stage and ready for initial production. Process changes after this review should be managed through the producer’s change management process.</text>
  </threadedComment>
  <threadedComment ref="B44" dT="2020-05-27T14:04:30.05" personId="{84510AFD-2FC8-4AAC-B081-1DAC94872661}" id="{76BF2518-AAA8-4565-9D0C-9DD78933ABB7}">
    <text>Production Process Run(s) are conducted to validate that all production processes, intended for serial production, can achieve production quality and meet customer demand rate.  In order to accomplish this, the producer should ensure that only final production processes are employed; specifically tooling, fixturing, gauging, and trained operators.  Project team members should be available to support the production runs in order to identify and resolve all issues that may arise.
Attention should be placed on observing safety and ergonomic issues, as well as the potential for Foreign Object Damage (FOD).  In addition to producing product, the production run(s) should also focus on verifying the manufacturing support system (e.g. component supply, preventative maintenance, FOD and handling damage prevention, tool and equipment changeover, the logistics system). 
During the production run, processes should be closely observed. Data should be collected and problems recorded as they are identified.
Data collection may include:
•production performance (cycle time, equipment breakdowns, changeover time, actual run time, production line work balance, and capacity data),
•availability and accuracy of all production documentation at work station,
• adherence to work instruction, 
• quality data as per control plan, 
• risks or concerns observed,
• potential sources of FOD, 
• safety and ergonomic issues, and
• effectiveness of fixtures, tools, equipment, gauges, etc. 
Products produced from the Production Run(s) are used to provide data for PPAP submission, including data for determining initial process capability. 
Problems identified during the significant production run should be used to correct/improve the production process and associated documentation in order to reduce risk and variation in series production.</text>
  </threadedComment>
  <threadedComment ref="B45" dT="2020-05-27T14:05:12.77" personId="{84510AFD-2FC8-4AAC-B081-1DAC94872661}" id="{2879BABB-5194-49DC-9BB6-276A1AF2C37F}">
    <text>The purpose of the Measurement Systems Analysis is to implement the MSA Plan, as defined in phase 3, and assess variation introduced by the measurement systems.  The sources of variation include measurement device, fixtures, operators and shop floor environmental conditions.  
The organization should demonstrate that all measurement methods and checking aids included in the control plan are suitable, capable, and supports the customer demand rate.  At a minimum, measurement analysis should be performed for each of the measurements that require validation as established in the MSA plan.  
Where the minimum acceptable level of error due to the measurement system (as defined in the MSA Plan) is not achieved, action should be taken to reduce the variation/error.
For acceptable measurement system analysis results refer to AS13003, Table 2.</text>
  </threadedComment>
  <threadedComment ref="B46" dT="2020-05-27T14:06:06.37" personId="{84510AFD-2FC8-4AAC-B081-1DAC94872661}" id="{981162CA-9BEC-43C8-9378-D8A582E8E5D7}">
    <text>Initial process capability studies demonstrate that the combination of people, machine, methods, material, and measurements have the potential to produce product that will consistently meet the design requirements.  Initial process capability studies should be performed on product and process Key Characteristics identified in the control plan. 
For initial process capability, data is collected on product and process KCs during the early Production Process Run(s) and will continue until sufficient data is collected to allow the calculation of process capability using Cpk (or Ppk as appropriate) indices.  The minimum number of samples considered for a capability study should be determined between the Customer and the producer. A typical quantity for establishing process capability is 25, but may be lower as long as the acceptance criterion is statistically valid.
Process capability indices can only be calculated after the process is determined to be stable: use statistically valid methods for determining process stability (e. g. Control charts).
Where the target Cpk (or Ppk as appropriate) indices are not achieved, action should be taken to reduce the variation to below the targeted value.</text>
  </threadedComment>
  <threadedComment ref="B47" dT="2020-05-27T14:08:42.22" personId="{84510AFD-2FC8-4AAC-B081-1DAC94872661}" id="{58898410-5C76-45F4-8FAB-2A08679511E5}">
    <text>The Control Plan details how quality is controlled and confirmed at each stage of the manufacturing process, including as necessary the actions taken when deviations are found (reaction plans). All controlled characteristics must be listed on the Control Plan.  The Control Plan should consider the process dominant variables (e.g. set-up, tooling, operator) and determine the appropriate level of control. 
The development of the control plan is initiated in phase 3 (typically with the pre-production Control Plan) forming the basis for the Production Control Plan.  The early Production Process Run(s) provide opportunity to evaluate the process output, review the control plan, and make appropriate changes to the process and control plan.   The production control plan should be completed and approved as required, during to the early production runs. 
The Control Plan is updated throughout the life of the program to reflect the current controls in place in the production process.</text>
  </threadedComment>
  <threadedComment ref="B48" dT="2020-05-27T14:09:19.59" personId="{84510AFD-2FC8-4AAC-B081-1DAC94872661}" id="{64FC0E5C-0E22-467C-90F2-745A658E267A}">
    <text>Capacity Verification is performed to demonstrate the ability of the producer to meet the demand profile of the customer as established in the production forecast. When verifying capacity, the producer will evaluate, equipment uptime, planned downtime (e.g. changeover, equipment maintenance), cycle time, yield, and defect rate, to verify that the available capacity satisfies the production demand forecast. Consideration should also be given to overall plant capacity, testing capacity, and any capacity shared with other customers (e.g. parts run on the same tooling and/or equipment).  Capacity verification extends to all tiers of the supply chain.</text>
  </threadedComment>
  <threadedComment ref="B49" dT="2020-05-27T14:09:49.51" personId="{84510AFD-2FC8-4AAC-B081-1DAC94872661}" id="{2AE33BB6-4E9C-4827-8DB7-76F6CD468464}">
    <text>Validation Testing is the functional testing performed for the product/material to ensure customer-engineering requirements are satisfied.  This testing should be performed using product/material produced from production tooling and processes wherever practical.</text>
  </threadedComment>
  <threadedComment ref="B50" dT="2020-05-27T14:10:22.28" personId="{84510AFD-2FC8-4AAC-B081-1DAC94872661}" id="{31D7C773-965F-4D0C-8AF3-9B3487B2C084}">
    <text>The purpose of the FAI is to provide objective evidence, based on an assessment of the first production article produced during the initial production run, that all engineering, design, and specification requirements are correctly understood, accounted for, recorded, verified, and fulfilled.
First Article Inspection is a complete, independent, and documented physical and functional inspection process to verify that prescribed production processes have produced an acceptable item as specified by engineering drawings, purchase order, engineering specifications, and/or other applicable design documents. This element must comply with the requirements of Aerospace Standard 9102 when contractually required by the customer.</text>
  </threadedComment>
  <threadedComment ref="B51" dT="2020-05-27T14:12:19.65" personId="{84510AFD-2FC8-4AAC-B081-1DAC94872661}" id="{B2E6C9B6-372D-4C48-B823-8BD08F9597BA}">
    <text>The purpose of PPAP is to demonstrate that the planned production process has the potential to produce product consistently meeting design and specification requirements, as demonstrated during initial production runs at the production rate required to meet customer demand.
The process requires the producer to submit a PPAP file containing evidence that a specified set of requirements are fulfilled.  To realize the benefits of the APQP, it is essential that PPAP artifacts be produced within the appropriate APQP phase as defined in this manual (reference: International Aerospace Standard 9145). 
The PPAP submission is dispositioned by the customer as: 
•approved; i.e. all PPAP requirements have been fulfilled, 
•interim approved; i.e. partial fulfillment of PPAP requirements with applied restrictions, or
•rejected; minimum PPAP requirements not fulfilled.
The PPAP submission should be dispositioned as approved or interim approved by the customer before the producer can release product for shipment. The completed PPAP Approval form is a record of the PPAP disposition. 
Changes to the product design and/or manufacturing process may require PPAP resubmission depending on the nature of the change (reference: International Aerospace Standard 9102) and customer requirements.</text>
  </threadedComment>
  <threadedComment ref="B52" dT="2020-05-27T14:12:52.92" personId="{84510AFD-2FC8-4AAC-B081-1DAC94872661}" id="{757B3964-62F4-45CB-AEEC-16C8D3522836}">
    <text>The Customer may specify activities and/or artifacts that exceed those required in the International Aerospace Standard 9145.  These items are referred to as Customer Specific (PPAP) Requirements in the PPAP submission. 
Customer Specific Requirements may specify additional requirements or provide clarification of requirements, deliverables, and/or data submittals.  These requirements should be identified during the project-planning phase, with timing established and assigned to the appropriate functional organization.</text>
  </threadedComment>
  <threadedComment ref="B54" dT="2020-05-27T14:16:37.51" personId="{84510AFD-2FC8-4AAC-B081-1DAC94872661}" id="{A05B9198-6B3E-446A-8145-1BE796E0623B}">
    <text>It is important to ensure that product produced continues to meet all requirements.  The producer should establish  means for monitoring performance in the manufacturing environment as well as in the customer environment and act on this information as it becomes available.  
Key Performance Indicators (KPIs) are used to gage various functions and processes important to achieve organizational goals.  Typical KPIs include program cost targets, customer satisfaction ratings (Quality, On-time delivery (OTD), Responsiveness), customer escapes, supplier performance, cost of poor quality, warranty costs, product field performance (mean-time-to-failure), etc. 
Quality indices provide a quantitative measure of the producer’s ability to maintain and improve the consistency of product within specification and to meet performance targets.  Typical quality indices include e.g. Cpk, Parts Per Million (PPM), rejection rates, Defects Per Million Opportunities (DPMO), First Pass Yield (FPY), etc. 
On-time delivery of product must be maintained at or above the level desired by the customer throughout the life of the program.  The capacity analysis should demonstrate the ability of the producer to meet the demand profile of the customer over the foreseeable time horizon.  Changes  in the demand profile should be identified and addressed as soon as they are communicated by the customer.
At a minimum, when the project targets are not achieved and/or product is not performing to the customers’ desired levels, actions should be taken to determine root cause and implement corrective actions.</text>
  </threadedComment>
  <threadedComment ref="B55" dT="2020-05-27T14:17:55.70" personId="{84510AFD-2FC8-4AAC-B081-1DAC94872661}" id="{ABD06973-B1D2-4513-AB57-CE115BF84C96}">
    <text>MRO services includes documentation, specialized training, inventory of spare parts and tooling necessary for maintenance of product in the field or at designated location.  This also includes access to individuals with the technical capability to address product deficiencies in the field.
It should be a goal of the organization to provide MRO services on-time and defect free.  The organization should establish appropriate KPIs (i.e. mean-time-to-failure, turn-time, customer feedback, operational reliability) and plans to monitor and achieve the customer’s expected service level.  
Planning should anticipate the need for facilities, documentation, tooling, recurrent repair and replacement parts.  Overhaul acceptance criteria may be different and should be determined as part of the quality planning.  Additionally, all documentation, tooling, repair and test procedures should be validated.  MRO planning should be considered during phase 2 product development phase (see element 2.02.4 Design for Maintenance, Repair and Overhaul) 
The organization should continually drive to lengthen mean-time-to-failure as well as reduce turn-times for MRO activities to provide the best service to the customer.</text>
  </threadedComment>
  <threadedComment ref="B59" dT="2020-05-27T14:19:21.42" personId="{84510AFD-2FC8-4AAC-B081-1DAC94872661}" id="{C1A9AAFF-7D4A-4528-82B5-886999AC4379}">
    <text>An effective customer/producer partnership is essential to improve product performance, quality, cost, delivery and overall customer satisfaction.  The producer should investigate, evaluate and incorporate improvements to cost, delivery and lead time as well as opportunities to enhance product performance and overall customer satisfaction during its service life.
At a minimum, when the product is not performing to the customers’ desired levels, actions should be taken to determine root cause and implement corrective actions.  Product deficiencies may be related to design and/or production deficiency.  In either case, the responsible organization should lead the root cause investigation and required corrective actions (reference (Aerospace Recommended Practice – 9136 Root Cause Analysis and Problem Solving (9S) Methodology)
Identification of sources of variation and its subsequent reduction is a key aspect of enhanced product performance, and a driver of continuous improvement initiatives focused on product quality.  Variation reduction consists of monitoring of the production processes, with special attention given to Key Characteristics (KCs).   Data analysis using statistical techniques (Cp and Cpk) is the preferred method for identifying variation reduction opportunities.  
Improvement opportunities are prioritized; action plans are developed and implemented.  Actions that result in changes to the product and processes may require customer notification and updates to product and process documentation (i.e. Design records, design risk analysis, Process Flow diagram, PFMEA, Control Plan, etc.).  An updated PPAP submission is typically required.</text>
  </threadedComment>
  <threadedComment ref="B62" dT="2020-05-27T14:20:07.03" personId="{84510AFD-2FC8-4AAC-B081-1DAC94872661}" id="{FB09259B-1172-4EF6-8FA4-300AC947B93C}">
    <text>The purpose of  Lessons Learned is to prevent the reoccurrence of problems previously experienced as well as build on those activities that went well.  The organization should have a process for capturing and including lessons learned to improve the product realization process (APQP) and future products.  Input should be requested as phases are completed and can originate from any functional group.  Inputs may include:  cost to budget, adherence to schedule (APQP plan, delivery), design changes, early field failures, corrective action plans, initial quality data, customer satisfaction, cost of poor quality, etc.
Lessons Learned reviews are intended to provide a forum by which candid discussions can take place regarding past issues.  Action should be taken where opportunities for improvement are identified.  Operating and design standards should be updated where needed. 
The APQP project is closed when necessary actions are taken to achieve targets and Lessons Learned are documented (including Design Risk Analysis and / or PFMEA / Control Plan update, as applicable).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omments" Target="../comments6.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omments" Target="../comments8.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20.bin"/><Relationship Id="rId5" Type="http://schemas.openxmlformats.org/officeDocument/2006/relationships/comments" Target="../comments10.xml"/><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9" Type="http://schemas.openxmlformats.org/officeDocument/2006/relationships/ctrlProp" Target="../ctrlProps/ctrlProp99.xml"/><Relationship Id="rId3" Type="http://schemas.openxmlformats.org/officeDocument/2006/relationships/drawing" Target="../drawings/drawing12.xml"/><Relationship Id="rId21" Type="http://schemas.openxmlformats.org/officeDocument/2006/relationships/ctrlProp" Target="../ctrlProps/ctrlProp81.xml"/><Relationship Id="rId34" Type="http://schemas.openxmlformats.org/officeDocument/2006/relationships/ctrlProp" Target="../ctrlProps/ctrlProp94.xml"/><Relationship Id="rId42" Type="http://schemas.openxmlformats.org/officeDocument/2006/relationships/ctrlProp" Target="../ctrlProps/ctrlProp102.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38" Type="http://schemas.openxmlformats.org/officeDocument/2006/relationships/ctrlProp" Target="../ctrlProps/ctrlProp98.xml"/><Relationship Id="rId2" Type="http://schemas.openxmlformats.org/officeDocument/2006/relationships/printerSettings" Target="../printerSettings/printerSettings22.bin"/><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41" Type="http://schemas.openxmlformats.org/officeDocument/2006/relationships/ctrlProp" Target="../ctrlProps/ctrlProp101.xml"/><Relationship Id="rId1" Type="http://schemas.openxmlformats.org/officeDocument/2006/relationships/hyperlink" Target="https://iaqg.org/tools/scmh" TargetMode="External"/><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37" Type="http://schemas.openxmlformats.org/officeDocument/2006/relationships/ctrlProp" Target="../ctrlProps/ctrlProp97.xml"/><Relationship Id="rId40" Type="http://schemas.openxmlformats.org/officeDocument/2006/relationships/ctrlProp" Target="../ctrlProps/ctrlProp100.xml"/><Relationship Id="rId45" Type="http://schemas.openxmlformats.org/officeDocument/2006/relationships/ctrlProp" Target="../ctrlProps/ctrlProp105.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36" Type="http://schemas.openxmlformats.org/officeDocument/2006/relationships/ctrlProp" Target="../ctrlProps/ctrlProp96.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4" Type="http://schemas.openxmlformats.org/officeDocument/2006/relationships/ctrlProp" Target="../ctrlProps/ctrlProp104.xml"/><Relationship Id="rId4" Type="http://schemas.openxmlformats.org/officeDocument/2006/relationships/vmlDrawing" Target="../drawings/vmlDrawing16.v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 Id="rId35" Type="http://schemas.openxmlformats.org/officeDocument/2006/relationships/ctrlProp" Target="../ctrlProps/ctrlProp95.xml"/><Relationship Id="rId43" Type="http://schemas.openxmlformats.org/officeDocument/2006/relationships/ctrlProp" Target="../ctrlProps/ctrlProp10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17.vml"/><Relationship Id="rId7" Type="http://schemas.openxmlformats.org/officeDocument/2006/relationships/ctrlProp" Target="../ctrlProps/ctrlProp109.xml"/><Relationship Id="rId2" Type="http://schemas.openxmlformats.org/officeDocument/2006/relationships/drawing" Target="../drawings/drawing13.xml"/><Relationship Id="rId1" Type="http://schemas.openxmlformats.org/officeDocument/2006/relationships/printerSettings" Target="../printerSettings/printerSettings23.bin"/><Relationship Id="rId6" Type="http://schemas.openxmlformats.org/officeDocument/2006/relationships/ctrlProp" Target="../ctrlProps/ctrlProp108.xml"/><Relationship Id="rId5" Type="http://schemas.openxmlformats.org/officeDocument/2006/relationships/ctrlProp" Target="../ctrlProps/ctrlProp107.xml"/><Relationship Id="rId10" Type="http://schemas.openxmlformats.org/officeDocument/2006/relationships/comments" Target="../comments11.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20.vml"/><Relationship Id="rId7" Type="http://schemas.openxmlformats.org/officeDocument/2006/relationships/image" Target="../media/image6.emf"/><Relationship Id="rId2" Type="http://schemas.openxmlformats.org/officeDocument/2006/relationships/drawing" Target="../drawings/drawing14.xml"/><Relationship Id="rId1" Type="http://schemas.openxmlformats.org/officeDocument/2006/relationships/printerSettings" Target="../printerSettings/printerSettings27.bin"/><Relationship Id="rId6" Type="http://schemas.openxmlformats.org/officeDocument/2006/relationships/oleObject" Target="../embeddings/Microsoft_Word_97_-_2003_Document.doc"/><Relationship Id="rId5" Type="http://schemas.openxmlformats.org/officeDocument/2006/relationships/image" Target="../media/image5.emf"/><Relationship Id="rId4" Type="http://schemas.openxmlformats.org/officeDocument/2006/relationships/package" Target="../embeddings/Microsoft_Word_Document.docx"/></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scmh.iaqg.org/scmhdownload/209/core-first-article-inspection-fai-previously-scmh-section-3-2/2969/scmh-3-2-3-first-article-inspection-rev-b-dated-17oct2017.pdf" TargetMode="External"/><Relationship Id="rId13" Type="http://schemas.microsoft.com/office/2017/10/relationships/threadedComment" Target="../threadedComments/threadedComment1.xml"/><Relationship Id="rId3" Type="http://schemas.openxmlformats.org/officeDocument/2006/relationships/hyperlink" Target="https://youtu.be/acYYLfnWd_Y?rel=0" TargetMode="External"/><Relationship Id="rId7" Type="http://schemas.openxmlformats.org/officeDocument/2006/relationships/hyperlink" Target="https://youtu.be/89MS5MJqphM?rel=0" TargetMode="External"/><Relationship Id="rId12" Type="http://schemas.openxmlformats.org/officeDocument/2006/relationships/comments" Target="../comments2.xml"/><Relationship Id="rId2" Type="http://schemas.openxmlformats.org/officeDocument/2006/relationships/hyperlink" Target="https://youtu.be/PQ6Voe1ccQ0?rel=0" TargetMode="External"/><Relationship Id="rId1" Type="http://schemas.openxmlformats.org/officeDocument/2006/relationships/hyperlink" Target="https://scmh.iaqg.org/" TargetMode="External"/><Relationship Id="rId6" Type="http://schemas.openxmlformats.org/officeDocument/2006/relationships/hyperlink" Target="https://youtu.be/ITUbIafCmC8?rel=0" TargetMode="External"/><Relationship Id="rId11" Type="http://schemas.openxmlformats.org/officeDocument/2006/relationships/vmlDrawing" Target="../drawings/vmlDrawing2.vml"/><Relationship Id="rId5" Type="http://schemas.openxmlformats.org/officeDocument/2006/relationships/hyperlink" Target="https://youtu.be/bCCU8NsnOUQ?rel=0" TargetMode="External"/><Relationship Id="rId10" Type="http://schemas.openxmlformats.org/officeDocument/2006/relationships/printerSettings" Target="../printerSettings/printerSettings3.bin"/><Relationship Id="rId4" Type="http://schemas.openxmlformats.org/officeDocument/2006/relationships/hyperlink" Target="https://youtu.be/acYYLfnWd_Y?rel=0" TargetMode="External"/><Relationship Id="rId9" Type="http://schemas.openxmlformats.org/officeDocument/2006/relationships/hyperlink" Target="https://scmh.iaqg.org/scmhdownload/162/core-advanced-product-quality-planning-apqp/3003/scmh-7-2-3-aerospace-apqp-ppap-manual-rev-b-dated-10may20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CF7F2-4D40-4DA3-B5D4-1B174C6A6410}">
  <sheetPr codeName="Sheet2"/>
  <dimension ref="B1:E15"/>
  <sheetViews>
    <sheetView zoomScaleNormal="100" workbookViewId="0">
      <selection activeCell="D3" sqref="D3"/>
    </sheetView>
  </sheetViews>
  <sheetFormatPr defaultColWidth="8.7109375" defaultRowHeight="15"/>
  <cols>
    <col min="1" max="3" width="8.7109375" style="568"/>
    <col min="4" max="4" width="119.42578125" style="568" customWidth="1"/>
    <col min="5" max="5" width="38.85546875" style="568" customWidth="1"/>
    <col min="6" max="7" width="8.7109375" style="568"/>
    <col min="8" max="8" width="71.7109375" style="568" customWidth="1"/>
    <col min="9" max="16384" width="8.7109375" style="568"/>
  </cols>
  <sheetData>
    <row r="1" spans="2:5">
      <c r="E1" s="568" t="s">
        <v>110</v>
      </c>
    </row>
    <row r="2" spans="2:5" ht="79.5">
      <c r="B2" s="843"/>
      <c r="C2" s="851"/>
      <c r="D2" s="850" t="s">
        <v>875</v>
      </c>
      <c r="E2" s="849" t="s">
        <v>861</v>
      </c>
    </row>
    <row r="3" spans="2:5" ht="213.75">
      <c r="B3" s="845" t="str">
        <f t="shared" ref="B3:B14" si="0">C3&amp;""</f>
        <v>1</v>
      </c>
      <c r="C3" s="844">
        <v>1</v>
      </c>
      <c r="D3" s="848" t="s">
        <v>874</v>
      </c>
      <c r="E3" s="848" t="s">
        <v>873</v>
      </c>
    </row>
    <row r="4" spans="2:5" ht="67.5">
      <c r="B4" s="845" t="str">
        <f t="shared" si="0"/>
        <v>2a</v>
      </c>
      <c r="C4" s="844" t="s">
        <v>844</v>
      </c>
      <c r="D4" s="847" t="s">
        <v>872</v>
      </c>
      <c r="E4" s="847" t="s">
        <v>870</v>
      </c>
    </row>
    <row r="5" spans="2:5" ht="67.5">
      <c r="B5" s="845" t="str">
        <f t="shared" si="0"/>
        <v>2b</v>
      </c>
      <c r="C5" s="844" t="s">
        <v>839</v>
      </c>
      <c r="D5" s="847" t="s">
        <v>871</v>
      </c>
      <c r="E5" s="847" t="s">
        <v>870</v>
      </c>
    </row>
    <row r="6" spans="2:5" ht="101.25">
      <c r="B6" s="845" t="str">
        <f t="shared" si="0"/>
        <v>3</v>
      </c>
      <c r="C6" s="844">
        <v>3</v>
      </c>
      <c r="D6" s="847" t="s">
        <v>869</v>
      </c>
      <c r="E6" s="847" t="s">
        <v>868</v>
      </c>
    </row>
    <row r="7" spans="2:5">
      <c r="B7" s="845" t="str">
        <f t="shared" si="0"/>
        <v>4</v>
      </c>
      <c r="C7" s="844">
        <v>4</v>
      </c>
      <c r="D7" s="842" t="s">
        <v>867</v>
      </c>
      <c r="E7" s="847" t="s">
        <v>856</v>
      </c>
    </row>
    <row r="8" spans="2:5" ht="33.75">
      <c r="B8" s="845" t="str">
        <f t="shared" si="0"/>
        <v>5</v>
      </c>
      <c r="C8" s="844">
        <v>5</v>
      </c>
      <c r="D8" s="841" t="s">
        <v>866</v>
      </c>
      <c r="E8" s="847" t="s">
        <v>865</v>
      </c>
    </row>
    <row r="9" spans="2:5" ht="146.25">
      <c r="B9" s="845" t="str">
        <f t="shared" si="0"/>
        <v>5a</v>
      </c>
      <c r="C9" s="844" t="s">
        <v>834</v>
      </c>
      <c r="D9" s="841" t="s">
        <v>858</v>
      </c>
      <c r="E9" s="841" t="s">
        <v>864</v>
      </c>
    </row>
    <row r="10" spans="2:5" ht="56.25">
      <c r="B10" s="845" t="str">
        <f t="shared" si="0"/>
        <v>6a</v>
      </c>
      <c r="C10" s="844" t="s">
        <v>832</v>
      </c>
      <c r="D10" s="846" t="s">
        <v>863</v>
      </c>
      <c r="E10" s="841" t="s">
        <v>861</v>
      </c>
    </row>
    <row r="11" spans="2:5" ht="22.5">
      <c r="B11" s="845" t="str">
        <f t="shared" si="0"/>
        <v>6b</v>
      </c>
      <c r="C11" s="844" t="s">
        <v>829</v>
      </c>
      <c r="D11" s="846" t="s">
        <v>862</v>
      </c>
      <c r="E11" s="841" t="s">
        <v>861</v>
      </c>
    </row>
    <row r="12" spans="2:5" ht="22.5">
      <c r="B12" s="845" t="str">
        <f t="shared" si="0"/>
        <v>6c</v>
      </c>
      <c r="C12" s="844" t="s">
        <v>826</v>
      </c>
      <c r="D12" s="846" t="s">
        <v>860</v>
      </c>
      <c r="E12" s="841" t="s">
        <v>855</v>
      </c>
    </row>
    <row r="13" spans="2:5">
      <c r="B13" s="845" t="str">
        <f t="shared" si="0"/>
        <v>6d</v>
      </c>
      <c r="C13" s="844" t="s">
        <v>824</v>
      </c>
      <c r="D13" s="846" t="s">
        <v>859</v>
      </c>
      <c r="E13" s="841" t="s">
        <v>855</v>
      </c>
    </row>
    <row r="14" spans="2:5" ht="146.25">
      <c r="B14" s="845" t="str">
        <f t="shared" si="0"/>
        <v>7</v>
      </c>
      <c r="C14" s="844">
        <v>7</v>
      </c>
      <c r="D14" s="841" t="s">
        <v>858</v>
      </c>
      <c r="E14" s="841" t="s">
        <v>857</v>
      </c>
    </row>
    <row r="15" spans="2:5">
      <c r="B15" s="843" t="s">
        <v>856</v>
      </c>
      <c r="C15" s="843" t="s">
        <v>856</v>
      </c>
      <c r="D15" s="842" t="s">
        <v>856</v>
      </c>
      <c r="E15" s="841" t="s">
        <v>855</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EC9E-ACC7-4238-9C88-2001F6BC2E1E}">
  <sheetPr>
    <tabColor theme="4"/>
  </sheetPr>
  <dimension ref="B1:J16"/>
  <sheetViews>
    <sheetView showGridLines="0" zoomScale="55" zoomScaleNormal="55" workbookViewId="0">
      <selection activeCell="I23" sqref="I23"/>
    </sheetView>
  </sheetViews>
  <sheetFormatPr defaultColWidth="8.7109375" defaultRowHeight="12.75"/>
  <cols>
    <col min="1" max="1" width="2.85546875" style="379" customWidth="1"/>
    <col min="2" max="2" width="14.7109375" style="379" customWidth="1"/>
    <col min="3" max="3" width="59" style="379" customWidth="1"/>
    <col min="4" max="4" width="24.42578125" style="379" customWidth="1"/>
    <col min="5" max="5" width="28" style="379" bestFit="1" customWidth="1"/>
    <col min="6" max="6" width="31.140625" style="379" bestFit="1" customWidth="1"/>
    <col min="7" max="7" width="39.28515625" style="379" customWidth="1"/>
    <col min="8" max="8" width="12.7109375" style="379" bestFit="1" customWidth="1"/>
    <col min="9" max="9" width="18" style="379" bestFit="1" customWidth="1"/>
    <col min="10" max="10" width="67.85546875" style="379" bestFit="1" customWidth="1"/>
    <col min="11" max="16384" width="8.7109375" style="379"/>
  </cols>
  <sheetData>
    <row r="1" spans="2:10" ht="26.25" customHeight="1" thickBot="1">
      <c r="E1" s="312" t="s">
        <v>197</v>
      </c>
    </row>
    <row r="2" spans="2:10" ht="56.45" customHeight="1" thickBot="1">
      <c r="B2" s="1389" t="s">
        <v>966</v>
      </c>
      <c r="C2" s="1390"/>
      <c r="D2" s="1390"/>
      <c r="E2" s="1389" t="s">
        <v>967</v>
      </c>
      <c r="F2" s="1390"/>
      <c r="G2" s="1390"/>
      <c r="H2" s="1389" t="s">
        <v>968</v>
      </c>
      <c r="I2" s="1390"/>
      <c r="J2" s="1391"/>
    </row>
    <row r="3" spans="2:10" ht="13.5" thickBot="1">
      <c r="B3" s="972" t="s">
        <v>240</v>
      </c>
      <c r="C3" s="1395" t="s">
        <v>969</v>
      </c>
      <c r="D3" s="1396"/>
      <c r="E3" s="973" t="s">
        <v>240</v>
      </c>
      <c r="F3" s="1392" t="s">
        <v>969</v>
      </c>
      <c r="G3" s="1393"/>
      <c r="H3" s="973" t="s">
        <v>240</v>
      </c>
      <c r="I3" s="1392" t="s">
        <v>969</v>
      </c>
      <c r="J3" s="1393"/>
    </row>
    <row r="4" spans="2:10" ht="15.75" thickBot="1">
      <c r="B4" s="974" t="s">
        <v>241</v>
      </c>
      <c r="C4" s="974" t="s">
        <v>970</v>
      </c>
      <c r="D4" s="974" t="s">
        <v>242</v>
      </c>
      <c r="E4" s="975" t="s">
        <v>241</v>
      </c>
      <c r="F4" s="975" t="s">
        <v>971</v>
      </c>
      <c r="G4" s="975" t="s">
        <v>972</v>
      </c>
      <c r="H4" s="975" t="s">
        <v>241</v>
      </c>
      <c r="I4" s="975" t="s">
        <v>242</v>
      </c>
      <c r="J4" s="975" t="s">
        <v>973</v>
      </c>
    </row>
    <row r="5" spans="2:10" ht="39" customHeight="1" thickBot="1">
      <c r="B5" s="369">
        <v>10</v>
      </c>
      <c r="C5" s="976" t="s">
        <v>974</v>
      </c>
      <c r="D5" s="1382" t="s">
        <v>975</v>
      </c>
      <c r="E5" s="369">
        <v>10</v>
      </c>
      <c r="F5" s="983" t="s">
        <v>976</v>
      </c>
      <c r="G5" s="981" t="s">
        <v>977</v>
      </c>
      <c r="H5" s="369">
        <v>10</v>
      </c>
      <c r="I5" s="977" t="s">
        <v>978</v>
      </c>
      <c r="J5" s="976" t="s">
        <v>979</v>
      </c>
    </row>
    <row r="6" spans="2:10" ht="47.25" customHeight="1" thickBot="1">
      <c r="B6" s="370">
        <v>9</v>
      </c>
      <c r="C6" s="976" t="s">
        <v>980</v>
      </c>
      <c r="D6" s="1383"/>
      <c r="E6" s="370">
        <v>9</v>
      </c>
      <c r="F6" s="983" t="s">
        <v>981</v>
      </c>
      <c r="G6" s="981" t="s">
        <v>982</v>
      </c>
      <c r="H6" s="370">
        <v>9</v>
      </c>
      <c r="I6" s="977" t="s">
        <v>983</v>
      </c>
      <c r="J6" s="976" t="s">
        <v>984</v>
      </c>
    </row>
    <row r="7" spans="2:10" ht="39" customHeight="1" thickBot="1">
      <c r="B7" s="371">
        <v>8</v>
      </c>
      <c r="C7" s="976" t="s">
        <v>985</v>
      </c>
      <c r="D7" s="1384" t="s">
        <v>986</v>
      </c>
      <c r="E7" s="371">
        <v>8</v>
      </c>
      <c r="F7" s="983" t="s">
        <v>987</v>
      </c>
      <c r="G7" s="981" t="s">
        <v>988</v>
      </c>
      <c r="H7" s="371">
        <v>8</v>
      </c>
      <c r="I7" s="1386" t="s">
        <v>989</v>
      </c>
      <c r="J7" s="976" t="s">
        <v>990</v>
      </c>
    </row>
    <row r="8" spans="2:10" ht="39" customHeight="1" thickBot="1">
      <c r="B8" s="372">
        <v>7</v>
      </c>
      <c r="C8" s="976" t="s">
        <v>991</v>
      </c>
      <c r="D8" s="1385"/>
      <c r="E8" s="372">
        <v>7</v>
      </c>
      <c r="F8" s="983" t="s">
        <v>992</v>
      </c>
      <c r="G8" s="981" t="s">
        <v>993</v>
      </c>
      <c r="H8" s="372">
        <v>7</v>
      </c>
      <c r="I8" s="1387"/>
      <c r="J8" s="976" t="s">
        <v>994</v>
      </c>
    </row>
    <row r="9" spans="2:10" ht="53.25" customHeight="1" thickBot="1">
      <c r="B9" s="373">
        <v>6</v>
      </c>
      <c r="C9" s="976" t="s">
        <v>995</v>
      </c>
      <c r="D9" s="1384" t="s">
        <v>996</v>
      </c>
      <c r="E9" s="373">
        <v>6</v>
      </c>
      <c r="F9" s="983" t="s">
        <v>997</v>
      </c>
      <c r="G9" s="981" t="s">
        <v>998</v>
      </c>
      <c r="H9" s="373">
        <v>6</v>
      </c>
      <c r="I9" s="1388"/>
      <c r="J9" s="976" t="s">
        <v>999</v>
      </c>
    </row>
    <row r="10" spans="2:10" ht="54.75" customHeight="1" thickBot="1">
      <c r="B10" s="374">
        <v>5</v>
      </c>
      <c r="C10" s="976" t="s">
        <v>1000</v>
      </c>
      <c r="D10" s="1385"/>
      <c r="E10" s="374">
        <v>5</v>
      </c>
      <c r="F10" s="983" t="s">
        <v>1001</v>
      </c>
      <c r="G10" s="981" t="s">
        <v>1002</v>
      </c>
      <c r="H10" s="374">
        <v>5</v>
      </c>
      <c r="I10" s="1386" t="s">
        <v>1003</v>
      </c>
      <c r="J10" s="976" t="s">
        <v>1004</v>
      </c>
    </row>
    <row r="11" spans="2:10" ht="43.5" customHeight="1" thickBot="1">
      <c r="B11" s="375">
        <v>4</v>
      </c>
      <c r="C11" s="976" t="s">
        <v>1005</v>
      </c>
      <c r="D11" s="1384" t="s">
        <v>243</v>
      </c>
      <c r="E11" s="375">
        <v>4</v>
      </c>
      <c r="F11" s="983" t="s">
        <v>1006</v>
      </c>
      <c r="G11" s="981" t="s">
        <v>1007</v>
      </c>
      <c r="H11" s="375">
        <v>4</v>
      </c>
      <c r="I11" s="1387"/>
      <c r="J11" s="976" t="s">
        <v>1008</v>
      </c>
    </row>
    <row r="12" spans="2:10" ht="46.5" customHeight="1" thickBot="1">
      <c r="B12" s="376">
        <v>3</v>
      </c>
      <c r="C12" s="976" t="s">
        <v>1009</v>
      </c>
      <c r="D12" s="1394"/>
      <c r="E12" s="376">
        <v>3</v>
      </c>
      <c r="F12" s="983" t="s">
        <v>1010</v>
      </c>
      <c r="G12" s="981" t="s">
        <v>1011</v>
      </c>
      <c r="H12" s="376">
        <v>3</v>
      </c>
      <c r="I12" s="1388"/>
      <c r="J12" s="976" t="s">
        <v>1012</v>
      </c>
    </row>
    <row r="13" spans="2:10" ht="39" customHeight="1" thickBot="1">
      <c r="B13" s="377">
        <v>2</v>
      </c>
      <c r="C13" s="976" t="s">
        <v>1013</v>
      </c>
      <c r="D13" s="978" t="s">
        <v>1014</v>
      </c>
      <c r="E13" s="377">
        <v>2</v>
      </c>
      <c r="F13" s="983" t="s">
        <v>1015</v>
      </c>
      <c r="G13" s="981" t="s">
        <v>1016</v>
      </c>
      <c r="H13" s="377">
        <v>2</v>
      </c>
      <c r="I13" s="977" t="s">
        <v>1017</v>
      </c>
      <c r="J13" s="976" t="s">
        <v>1018</v>
      </c>
    </row>
    <row r="14" spans="2:10" ht="39" customHeight="1" thickBot="1">
      <c r="B14" s="378">
        <v>1</v>
      </c>
      <c r="C14" s="976" t="s">
        <v>1019</v>
      </c>
      <c r="D14" s="978" t="s">
        <v>1020</v>
      </c>
      <c r="E14" s="378">
        <v>1</v>
      </c>
      <c r="F14" s="982" t="s">
        <v>1021</v>
      </c>
      <c r="G14" s="981" t="s">
        <v>1022</v>
      </c>
      <c r="H14" s="378">
        <v>1</v>
      </c>
      <c r="I14" s="977" t="s">
        <v>1023</v>
      </c>
      <c r="J14" s="976" t="s">
        <v>1024</v>
      </c>
    </row>
    <row r="15" spans="2:10" ht="15">
      <c r="B15" s="980"/>
      <c r="E15" s="979" t="s">
        <v>1025</v>
      </c>
    </row>
    <row r="16" spans="2:10">
      <c r="B16" s="315" t="s">
        <v>200</v>
      </c>
    </row>
  </sheetData>
  <mergeCells count="12">
    <mergeCell ref="D5:D6"/>
    <mergeCell ref="D7:D8"/>
    <mergeCell ref="I7:I9"/>
    <mergeCell ref="I10:I12"/>
    <mergeCell ref="B2:D2"/>
    <mergeCell ref="E2:G2"/>
    <mergeCell ref="H2:J2"/>
    <mergeCell ref="F3:G3"/>
    <mergeCell ref="I3:J3"/>
    <mergeCell ref="D11:D12"/>
    <mergeCell ref="D9:D10"/>
    <mergeCell ref="C3:D3"/>
  </mergeCells>
  <hyperlinks>
    <hyperlink ref="E15" location="DFMEA!A1" display="Return to DFMEA" xr:uid="{B57689AA-DD1E-4746-B22C-09A406F16BD5}"/>
  </hyperlinks>
  <pageMargins left="0.7" right="0.7" top="0.75" bottom="0.75" header="0.3" footer="0.3"/>
  <pageSetup scale="6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C042-52D6-4FAE-B306-C172172C9851}">
  <sheetPr codeName="Sheet10">
    <tabColor theme="4"/>
    <pageSetUpPr fitToPage="1"/>
  </sheetPr>
  <dimension ref="B1:Q50"/>
  <sheetViews>
    <sheetView showGridLines="0" zoomScale="80" zoomScaleNormal="80" workbookViewId="0">
      <selection activeCell="S8" sqref="S8"/>
    </sheetView>
  </sheetViews>
  <sheetFormatPr defaultRowHeight="12.75" outlineLevelRow="1"/>
  <cols>
    <col min="1" max="1" width="5.7109375" style="379" customWidth="1"/>
    <col min="2" max="2" width="9" style="379" customWidth="1"/>
    <col min="3" max="4" width="21.28515625" style="379" customWidth="1"/>
    <col min="5" max="5" width="2.85546875" style="379" customWidth="1"/>
    <col min="6" max="11" width="6.28515625" style="379" customWidth="1"/>
    <col min="12" max="12" width="6.42578125" style="379" customWidth="1"/>
    <col min="13" max="13" width="2.85546875" style="379" customWidth="1"/>
    <col min="14" max="14" width="7.140625" style="379" customWidth="1"/>
    <col min="15" max="16" width="23.28515625" style="379" customWidth="1"/>
    <col min="17" max="17" width="21" style="379" customWidth="1"/>
    <col min="18" max="253" width="8.7109375" style="379"/>
    <col min="254" max="254" width="12.140625" style="379" bestFit="1" customWidth="1"/>
    <col min="255" max="255" width="7.7109375" style="379" customWidth="1"/>
    <col min="256" max="265" width="6.5703125" style="379" customWidth="1"/>
    <col min="266" max="266" width="16.7109375" style="379" customWidth="1"/>
    <col min="267" max="267" width="6.28515625" style="379" customWidth="1"/>
    <col min="268" max="268" width="18.5703125" style="379" customWidth="1"/>
    <col min="269" max="269" width="7.7109375" style="379" customWidth="1"/>
    <col min="270" max="271" width="16.7109375" style="379" customWidth="1"/>
    <col min="272" max="509" width="8.7109375" style="379"/>
    <col min="510" max="510" width="12.140625" style="379" bestFit="1" customWidth="1"/>
    <col min="511" max="511" width="7.7109375" style="379" customWidth="1"/>
    <col min="512" max="521" width="6.5703125" style="379" customWidth="1"/>
    <col min="522" max="522" width="16.7109375" style="379" customWidth="1"/>
    <col min="523" max="523" width="6.28515625" style="379" customWidth="1"/>
    <col min="524" max="524" width="18.5703125" style="379" customWidth="1"/>
    <col min="525" max="525" width="7.7109375" style="379" customWidth="1"/>
    <col min="526" max="527" width="16.7109375" style="379" customWidth="1"/>
    <col min="528" max="765" width="8.7109375" style="379"/>
    <col min="766" max="766" width="12.140625" style="379" bestFit="1" customWidth="1"/>
    <col min="767" max="767" width="7.7109375" style="379" customWidth="1"/>
    <col min="768" max="777" width="6.5703125" style="379" customWidth="1"/>
    <col min="778" max="778" width="16.7109375" style="379" customWidth="1"/>
    <col min="779" max="779" width="6.28515625" style="379" customWidth="1"/>
    <col min="780" max="780" width="18.5703125" style="379" customWidth="1"/>
    <col min="781" max="781" width="7.7109375" style="379" customWidth="1"/>
    <col min="782" max="783" width="16.7109375" style="379" customWidth="1"/>
    <col min="784" max="1021" width="8.7109375" style="379"/>
    <col min="1022" max="1022" width="12.140625" style="379" bestFit="1" customWidth="1"/>
    <col min="1023" max="1023" width="7.7109375" style="379" customWidth="1"/>
    <col min="1024" max="1033" width="6.5703125" style="379" customWidth="1"/>
    <col min="1034" max="1034" width="16.7109375" style="379" customWidth="1"/>
    <col min="1035" max="1035" width="6.28515625" style="379" customWidth="1"/>
    <col min="1036" max="1036" width="18.5703125" style="379" customWidth="1"/>
    <col min="1037" max="1037" width="7.7109375" style="379" customWidth="1"/>
    <col min="1038" max="1039" width="16.7109375" style="379" customWidth="1"/>
    <col min="1040" max="1277" width="8.7109375" style="379"/>
    <col min="1278" max="1278" width="12.140625" style="379" bestFit="1" customWidth="1"/>
    <col min="1279" max="1279" width="7.7109375" style="379" customWidth="1"/>
    <col min="1280" max="1289" width="6.5703125" style="379" customWidth="1"/>
    <col min="1290" max="1290" width="16.7109375" style="379" customWidth="1"/>
    <col min="1291" max="1291" width="6.28515625" style="379" customWidth="1"/>
    <col min="1292" max="1292" width="18.5703125" style="379" customWidth="1"/>
    <col min="1293" max="1293" width="7.7109375" style="379" customWidth="1"/>
    <col min="1294" max="1295" width="16.7109375" style="379" customWidth="1"/>
    <col min="1296" max="1533" width="8.7109375" style="379"/>
    <col min="1534" max="1534" width="12.140625" style="379" bestFit="1" customWidth="1"/>
    <col min="1535" max="1535" width="7.7109375" style="379" customWidth="1"/>
    <col min="1536" max="1545" width="6.5703125" style="379" customWidth="1"/>
    <col min="1546" max="1546" width="16.7109375" style="379" customWidth="1"/>
    <col min="1547" max="1547" width="6.28515625" style="379" customWidth="1"/>
    <col min="1548" max="1548" width="18.5703125" style="379" customWidth="1"/>
    <col min="1549" max="1549" width="7.7109375" style="379" customWidth="1"/>
    <col min="1550" max="1551" width="16.7109375" style="379" customWidth="1"/>
    <col min="1552" max="1789" width="8.7109375" style="379"/>
    <col min="1790" max="1790" width="12.140625" style="379" bestFit="1" customWidth="1"/>
    <col min="1791" max="1791" width="7.7109375" style="379" customWidth="1"/>
    <col min="1792" max="1801" width="6.5703125" style="379" customWidth="1"/>
    <col min="1802" max="1802" width="16.7109375" style="379" customWidth="1"/>
    <col min="1803" max="1803" width="6.28515625" style="379" customWidth="1"/>
    <col min="1804" max="1804" width="18.5703125" style="379" customWidth="1"/>
    <col min="1805" max="1805" width="7.7109375" style="379" customWidth="1"/>
    <col min="1806" max="1807" width="16.7109375" style="379" customWidth="1"/>
    <col min="1808" max="2045" width="8.7109375" style="379"/>
    <col min="2046" max="2046" width="12.140625" style="379" bestFit="1" customWidth="1"/>
    <col min="2047" max="2047" width="7.7109375" style="379" customWidth="1"/>
    <col min="2048" max="2057" width="6.5703125" style="379" customWidth="1"/>
    <col min="2058" max="2058" width="16.7109375" style="379" customWidth="1"/>
    <col min="2059" max="2059" width="6.28515625" style="379" customWidth="1"/>
    <col min="2060" max="2060" width="18.5703125" style="379" customWidth="1"/>
    <col min="2061" max="2061" width="7.7109375" style="379" customWidth="1"/>
    <col min="2062" max="2063" width="16.7109375" style="379" customWidth="1"/>
    <col min="2064" max="2301" width="8.7109375" style="379"/>
    <col min="2302" max="2302" width="12.140625" style="379" bestFit="1" customWidth="1"/>
    <col min="2303" max="2303" width="7.7109375" style="379" customWidth="1"/>
    <col min="2304" max="2313" width="6.5703125" style="379" customWidth="1"/>
    <col min="2314" max="2314" width="16.7109375" style="379" customWidth="1"/>
    <col min="2315" max="2315" width="6.28515625" style="379" customWidth="1"/>
    <col min="2316" max="2316" width="18.5703125" style="379" customWidth="1"/>
    <col min="2317" max="2317" width="7.7109375" style="379" customWidth="1"/>
    <col min="2318" max="2319" width="16.7109375" style="379" customWidth="1"/>
    <col min="2320" max="2557" width="8.7109375" style="379"/>
    <col min="2558" max="2558" width="12.140625" style="379" bestFit="1" customWidth="1"/>
    <col min="2559" max="2559" width="7.7109375" style="379" customWidth="1"/>
    <col min="2560" max="2569" width="6.5703125" style="379" customWidth="1"/>
    <col min="2570" max="2570" width="16.7109375" style="379" customWidth="1"/>
    <col min="2571" max="2571" width="6.28515625" style="379" customWidth="1"/>
    <col min="2572" max="2572" width="18.5703125" style="379" customWidth="1"/>
    <col min="2573" max="2573" width="7.7109375" style="379" customWidth="1"/>
    <col min="2574" max="2575" width="16.7109375" style="379" customWidth="1"/>
    <col min="2576" max="2813" width="8.7109375" style="379"/>
    <col min="2814" max="2814" width="12.140625" style="379" bestFit="1" customWidth="1"/>
    <col min="2815" max="2815" width="7.7109375" style="379" customWidth="1"/>
    <col min="2816" max="2825" width="6.5703125" style="379" customWidth="1"/>
    <col min="2826" max="2826" width="16.7109375" style="379" customWidth="1"/>
    <col min="2827" max="2827" width="6.28515625" style="379" customWidth="1"/>
    <col min="2828" max="2828" width="18.5703125" style="379" customWidth="1"/>
    <col min="2829" max="2829" width="7.7109375" style="379" customWidth="1"/>
    <col min="2830" max="2831" width="16.7109375" style="379" customWidth="1"/>
    <col min="2832" max="3069" width="8.7109375" style="379"/>
    <col min="3070" max="3070" width="12.140625" style="379" bestFit="1" customWidth="1"/>
    <col min="3071" max="3071" width="7.7109375" style="379" customWidth="1"/>
    <col min="3072" max="3081" width="6.5703125" style="379" customWidth="1"/>
    <col min="3082" max="3082" width="16.7109375" style="379" customWidth="1"/>
    <col min="3083" max="3083" width="6.28515625" style="379" customWidth="1"/>
    <col min="3084" max="3084" width="18.5703125" style="379" customWidth="1"/>
    <col min="3085" max="3085" width="7.7109375" style="379" customWidth="1"/>
    <col min="3086" max="3087" width="16.7109375" style="379" customWidth="1"/>
    <col min="3088" max="3325" width="8.7109375" style="379"/>
    <col min="3326" max="3326" width="12.140625" style="379" bestFit="1" customWidth="1"/>
    <col min="3327" max="3327" width="7.7109375" style="379" customWidth="1"/>
    <col min="3328" max="3337" width="6.5703125" style="379" customWidth="1"/>
    <col min="3338" max="3338" width="16.7109375" style="379" customWidth="1"/>
    <col min="3339" max="3339" width="6.28515625" style="379" customWidth="1"/>
    <col min="3340" max="3340" width="18.5703125" style="379" customWidth="1"/>
    <col min="3341" max="3341" width="7.7109375" style="379" customWidth="1"/>
    <col min="3342" max="3343" width="16.7109375" style="379" customWidth="1"/>
    <col min="3344" max="3581" width="8.7109375" style="379"/>
    <col min="3582" max="3582" width="12.140625" style="379" bestFit="1" customWidth="1"/>
    <col min="3583" max="3583" width="7.7109375" style="379" customWidth="1"/>
    <col min="3584" max="3593" width="6.5703125" style="379" customWidth="1"/>
    <col min="3594" max="3594" width="16.7109375" style="379" customWidth="1"/>
    <col min="3595" max="3595" width="6.28515625" style="379" customWidth="1"/>
    <col min="3596" max="3596" width="18.5703125" style="379" customWidth="1"/>
    <col min="3597" max="3597" width="7.7109375" style="379" customWidth="1"/>
    <col min="3598" max="3599" width="16.7109375" style="379" customWidth="1"/>
    <col min="3600" max="3837" width="8.7109375" style="379"/>
    <col min="3838" max="3838" width="12.140625" style="379" bestFit="1" customWidth="1"/>
    <col min="3839" max="3839" width="7.7109375" style="379" customWidth="1"/>
    <col min="3840" max="3849" width="6.5703125" style="379" customWidth="1"/>
    <col min="3850" max="3850" width="16.7109375" style="379" customWidth="1"/>
    <col min="3851" max="3851" width="6.28515625" style="379" customWidth="1"/>
    <col min="3852" max="3852" width="18.5703125" style="379" customWidth="1"/>
    <col min="3853" max="3853" width="7.7109375" style="379" customWidth="1"/>
    <col min="3854" max="3855" width="16.7109375" style="379" customWidth="1"/>
    <col min="3856" max="4093" width="8.7109375" style="379"/>
    <col min="4094" max="4094" width="12.140625" style="379" bestFit="1" customWidth="1"/>
    <col min="4095" max="4095" width="7.7109375" style="379" customWidth="1"/>
    <col min="4096" max="4105" width="6.5703125" style="379" customWidth="1"/>
    <col min="4106" max="4106" width="16.7109375" style="379" customWidth="1"/>
    <col min="4107" max="4107" width="6.28515625" style="379" customWidth="1"/>
    <col min="4108" max="4108" width="18.5703125" style="379" customWidth="1"/>
    <col min="4109" max="4109" width="7.7109375" style="379" customWidth="1"/>
    <col min="4110" max="4111" width="16.7109375" style="379" customWidth="1"/>
    <col min="4112" max="4349" width="8.7109375" style="379"/>
    <col min="4350" max="4350" width="12.140625" style="379" bestFit="1" customWidth="1"/>
    <col min="4351" max="4351" width="7.7109375" style="379" customWidth="1"/>
    <col min="4352" max="4361" width="6.5703125" style="379" customWidth="1"/>
    <col min="4362" max="4362" width="16.7109375" style="379" customWidth="1"/>
    <col min="4363" max="4363" width="6.28515625" style="379" customWidth="1"/>
    <col min="4364" max="4364" width="18.5703125" style="379" customWidth="1"/>
    <col min="4365" max="4365" width="7.7109375" style="379" customWidth="1"/>
    <col min="4366" max="4367" width="16.7109375" style="379" customWidth="1"/>
    <col min="4368" max="4605" width="8.7109375" style="379"/>
    <col min="4606" max="4606" width="12.140625" style="379" bestFit="1" customWidth="1"/>
    <col min="4607" max="4607" width="7.7109375" style="379" customWidth="1"/>
    <col min="4608" max="4617" width="6.5703125" style="379" customWidth="1"/>
    <col min="4618" max="4618" width="16.7109375" style="379" customWidth="1"/>
    <col min="4619" max="4619" width="6.28515625" style="379" customWidth="1"/>
    <col min="4620" max="4620" width="18.5703125" style="379" customWidth="1"/>
    <col min="4621" max="4621" width="7.7109375" style="379" customWidth="1"/>
    <col min="4622" max="4623" width="16.7109375" style="379" customWidth="1"/>
    <col min="4624" max="4861" width="8.7109375" style="379"/>
    <col min="4862" max="4862" width="12.140625" style="379" bestFit="1" customWidth="1"/>
    <col min="4863" max="4863" width="7.7109375" style="379" customWidth="1"/>
    <col min="4864" max="4873" width="6.5703125" style="379" customWidth="1"/>
    <col min="4874" max="4874" width="16.7109375" style="379" customWidth="1"/>
    <col min="4875" max="4875" width="6.28515625" style="379" customWidth="1"/>
    <col min="4876" max="4876" width="18.5703125" style="379" customWidth="1"/>
    <col min="4877" max="4877" width="7.7109375" style="379" customWidth="1"/>
    <col min="4878" max="4879" width="16.7109375" style="379" customWidth="1"/>
    <col min="4880" max="5117" width="8.7109375" style="379"/>
    <col min="5118" max="5118" width="12.140625" style="379" bestFit="1" customWidth="1"/>
    <col min="5119" max="5119" width="7.7109375" style="379" customWidth="1"/>
    <col min="5120" max="5129" width="6.5703125" style="379" customWidth="1"/>
    <col min="5130" max="5130" width="16.7109375" style="379" customWidth="1"/>
    <col min="5131" max="5131" width="6.28515625" style="379" customWidth="1"/>
    <col min="5132" max="5132" width="18.5703125" style="379" customWidth="1"/>
    <col min="5133" max="5133" width="7.7109375" style="379" customWidth="1"/>
    <col min="5134" max="5135" width="16.7109375" style="379" customWidth="1"/>
    <col min="5136" max="5373" width="8.7109375" style="379"/>
    <col min="5374" max="5374" width="12.140625" style="379" bestFit="1" customWidth="1"/>
    <col min="5375" max="5375" width="7.7109375" style="379" customWidth="1"/>
    <col min="5376" max="5385" width="6.5703125" style="379" customWidth="1"/>
    <col min="5386" max="5386" width="16.7109375" style="379" customWidth="1"/>
    <col min="5387" max="5387" width="6.28515625" style="379" customWidth="1"/>
    <col min="5388" max="5388" width="18.5703125" style="379" customWidth="1"/>
    <col min="5389" max="5389" width="7.7109375" style="379" customWidth="1"/>
    <col min="5390" max="5391" width="16.7109375" style="379" customWidth="1"/>
    <col min="5392" max="5629" width="8.7109375" style="379"/>
    <col min="5630" max="5630" width="12.140625" style="379" bestFit="1" customWidth="1"/>
    <col min="5631" max="5631" width="7.7109375" style="379" customWidth="1"/>
    <col min="5632" max="5641" width="6.5703125" style="379" customWidth="1"/>
    <col min="5642" max="5642" width="16.7109375" style="379" customWidth="1"/>
    <col min="5643" max="5643" width="6.28515625" style="379" customWidth="1"/>
    <col min="5644" max="5644" width="18.5703125" style="379" customWidth="1"/>
    <col min="5645" max="5645" width="7.7109375" style="379" customWidth="1"/>
    <col min="5646" max="5647" width="16.7109375" style="379" customWidth="1"/>
    <col min="5648" max="5885" width="8.7109375" style="379"/>
    <col min="5886" max="5886" width="12.140625" style="379" bestFit="1" customWidth="1"/>
    <col min="5887" max="5887" width="7.7109375" style="379" customWidth="1"/>
    <col min="5888" max="5897" width="6.5703125" style="379" customWidth="1"/>
    <col min="5898" max="5898" width="16.7109375" style="379" customWidth="1"/>
    <col min="5899" max="5899" width="6.28515625" style="379" customWidth="1"/>
    <col min="5900" max="5900" width="18.5703125" style="379" customWidth="1"/>
    <col min="5901" max="5901" width="7.7109375" style="379" customWidth="1"/>
    <col min="5902" max="5903" width="16.7109375" style="379" customWidth="1"/>
    <col min="5904" max="6141" width="8.7109375" style="379"/>
    <col min="6142" max="6142" width="12.140625" style="379" bestFit="1" customWidth="1"/>
    <col min="6143" max="6143" width="7.7109375" style="379" customWidth="1"/>
    <col min="6144" max="6153" width="6.5703125" style="379" customWidth="1"/>
    <col min="6154" max="6154" width="16.7109375" style="379" customWidth="1"/>
    <col min="6155" max="6155" width="6.28515625" style="379" customWidth="1"/>
    <col min="6156" max="6156" width="18.5703125" style="379" customWidth="1"/>
    <col min="6157" max="6157" width="7.7109375" style="379" customWidth="1"/>
    <col min="6158" max="6159" width="16.7109375" style="379" customWidth="1"/>
    <col min="6160" max="6397" width="8.7109375" style="379"/>
    <col min="6398" max="6398" width="12.140625" style="379" bestFit="1" customWidth="1"/>
    <col min="6399" max="6399" width="7.7109375" style="379" customWidth="1"/>
    <col min="6400" max="6409" width="6.5703125" style="379" customWidth="1"/>
    <col min="6410" max="6410" width="16.7109375" style="379" customWidth="1"/>
    <col min="6411" max="6411" width="6.28515625" style="379" customWidth="1"/>
    <col min="6412" max="6412" width="18.5703125" style="379" customWidth="1"/>
    <col min="6413" max="6413" width="7.7109375" style="379" customWidth="1"/>
    <col min="6414" max="6415" width="16.7109375" style="379" customWidth="1"/>
    <col min="6416" max="6653" width="8.7109375" style="379"/>
    <col min="6654" max="6654" width="12.140625" style="379" bestFit="1" customWidth="1"/>
    <col min="6655" max="6655" width="7.7109375" style="379" customWidth="1"/>
    <col min="6656" max="6665" width="6.5703125" style="379" customWidth="1"/>
    <col min="6666" max="6666" width="16.7109375" style="379" customWidth="1"/>
    <col min="6667" max="6667" width="6.28515625" style="379" customWidth="1"/>
    <col min="6668" max="6668" width="18.5703125" style="379" customWidth="1"/>
    <col min="6669" max="6669" width="7.7109375" style="379" customWidth="1"/>
    <col min="6670" max="6671" width="16.7109375" style="379" customWidth="1"/>
    <col min="6672" max="6909" width="8.7109375" style="379"/>
    <col min="6910" max="6910" width="12.140625" style="379" bestFit="1" customWidth="1"/>
    <col min="6911" max="6911" width="7.7109375" style="379" customWidth="1"/>
    <col min="6912" max="6921" width="6.5703125" style="379" customWidth="1"/>
    <col min="6922" max="6922" width="16.7109375" style="379" customWidth="1"/>
    <col min="6923" max="6923" width="6.28515625" style="379" customWidth="1"/>
    <col min="6924" max="6924" width="18.5703125" style="379" customWidth="1"/>
    <col min="6925" max="6925" width="7.7109375" style="379" customWidth="1"/>
    <col min="6926" max="6927" width="16.7109375" style="379" customWidth="1"/>
    <col min="6928" max="7165" width="8.7109375" style="379"/>
    <col min="7166" max="7166" width="12.140625" style="379" bestFit="1" customWidth="1"/>
    <col min="7167" max="7167" width="7.7109375" style="379" customWidth="1"/>
    <col min="7168" max="7177" width="6.5703125" style="379" customWidth="1"/>
    <col min="7178" max="7178" width="16.7109375" style="379" customWidth="1"/>
    <col min="7179" max="7179" width="6.28515625" style="379" customWidth="1"/>
    <col min="7180" max="7180" width="18.5703125" style="379" customWidth="1"/>
    <col min="7181" max="7181" width="7.7109375" style="379" customWidth="1"/>
    <col min="7182" max="7183" width="16.7109375" style="379" customWidth="1"/>
    <col min="7184" max="7421" width="8.7109375" style="379"/>
    <col min="7422" max="7422" width="12.140625" style="379" bestFit="1" customWidth="1"/>
    <col min="7423" max="7423" width="7.7109375" style="379" customWidth="1"/>
    <col min="7424" max="7433" width="6.5703125" style="379" customWidth="1"/>
    <col min="7434" max="7434" width="16.7109375" style="379" customWidth="1"/>
    <col min="7435" max="7435" width="6.28515625" style="379" customWidth="1"/>
    <col min="7436" max="7436" width="18.5703125" style="379" customWidth="1"/>
    <col min="7437" max="7437" width="7.7109375" style="379" customWidth="1"/>
    <col min="7438" max="7439" width="16.7109375" style="379" customWidth="1"/>
    <col min="7440" max="7677" width="8.7109375" style="379"/>
    <col min="7678" max="7678" width="12.140625" style="379" bestFit="1" customWidth="1"/>
    <col min="7679" max="7679" width="7.7109375" style="379" customWidth="1"/>
    <col min="7680" max="7689" width="6.5703125" style="379" customWidth="1"/>
    <col min="7690" max="7690" width="16.7109375" style="379" customWidth="1"/>
    <col min="7691" max="7691" width="6.28515625" style="379" customWidth="1"/>
    <col min="7692" max="7692" width="18.5703125" style="379" customWidth="1"/>
    <col min="7693" max="7693" width="7.7109375" style="379" customWidth="1"/>
    <col min="7694" max="7695" width="16.7109375" style="379" customWidth="1"/>
    <col min="7696" max="7933" width="8.7109375" style="379"/>
    <col min="7934" max="7934" width="12.140625" style="379" bestFit="1" customWidth="1"/>
    <col min="7935" max="7935" width="7.7109375" style="379" customWidth="1"/>
    <col min="7936" max="7945" width="6.5703125" style="379" customWidth="1"/>
    <col min="7946" max="7946" width="16.7109375" style="379" customWidth="1"/>
    <col min="7947" max="7947" width="6.28515625" style="379" customWidth="1"/>
    <col min="7948" max="7948" width="18.5703125" style="379" customWidth="1"/>
    <col min="7949" max="7949" width="7.7109375" style="379" customWidth="1"/>
    <col min="7950" max="7951" width="16.7109375" style="379" customWidth="1"/>
    <col min="7952" max="8189" width="8.7109375" style="379"/>
    <col min="8190" max="8190" width="12.140625" style="379" bestFit="1" customWidth="1"/>
    <col min="8191" max="8191" width="7.7109375" style="379" customWidth="1"/>
    <col min="8192" max="8201" width="6.5703125" style="379" customWidth="1"/>
    <col min="8202" max="8202" width="16.7109375" style="379" customWidth="1"/>
    <col min="8203" max="8203" width="6.28515625" style="379" customWidth="1"/>
    <col min="8204" max="8204" width="18.5703125" style="379" customWidth="1"/>
    <col min="8205" max="8205" width="7.7109375" style="379" customWidth="1"/>
    <col min="8206" max="8207" width="16.7109375" style="379" customWidth="1"/>
    <col min="8208" max="8445" width="8.7109375" style="379"/>
    <col min="8446" max="8446" width="12.140625" style="379" bestFit="1" customWidth="1"/>
    <col min="8447" max="8447" width="7.7109375" style="379" customWidth="1"/>
    <col min="8448" max="8457" width="6.5703125" style="379" customWidth="1"/>
    <col min="8458" max="8458" width="16.7109375" style="379" customWidth="1"/>
    <col min="8459" max="8459" width="6.28515625" style="379" customWidth="1"/>
    <col min="8460" max="8460" width="18.5703125" style="379" customWidth="1"/>
    <col min="8461" max="8461" width="7.7109375" style="379" customWidth="1"/>
    <col min="8462" max="8463" width="16.7109375" style="379" customWidth="1"/>
    <col min="8464" max="8701" width="8.7109375" style="379"/>
    <col min="8702" max="8702" width="12.140625" style="379" bestFit="1" customWidth="1"/>
    <col min="8703" max="8703" width="7.7109375" style="379" customWidth="1"/>
    <col min="8704" max="8713" width="6.5703125" style="379" customWidth="1"/>
    <col min="8714" max="8714" width="16.7109375" style="379" customWidth="1"/>
    <col min="8715" max="8715" width="6.28515625" style="379" customWidth="1"/>
    <col min="8716" max="8716" width="18.5703125" style="379" customWidth="1"/>
    <col min="8717" max="8717" width="7.7109375" style="379" customWidth="1"/>
    <col min="8718" max="8719" width="16.7109375" style="379" customWidth="1"/>
    <col min="8720" max="8957" width="8.7109375" style="379"/>
    <col min="8958" max="8958" width="12.140625" style="379" bestFit="1" customWidth="1"/>
    <col min="8959" max="8959" width="7.7109375" style="379" customWidth="1"/>
    <col min="8960" max="8969" width="6.5703125" style="379" customWidth="1"/>
    <col min="8970" max="8970" width="16.7109375" style="379" customWidth="1"/>
    <col min="8971" max="8971" width="6.28515625" style="379" customWidth="1"/>
    <col min="8972" max="8972" width="18.5703125" style="379" customWidth="1"/>
    <col min="8973" max="8973" width="7.7109375" style="379" customWidth="1"/>
    <col min="8974" max="8975" width="16.7109375" style="379" customWidth="1"/>
    <col min="8976" max="9213" width="8.7109375" style="379"/>
    <col min="9214" max="9214" width="12.140625" style="379" bestFit="1" customWidth="1"/>
    <col min="9215" max="9215" width="7.7109375" style="379" customWidth="1"/>
    <col min="9216" max="9225" width="6.5703125" style="379" customWidth="1"/>
    <col min="9226" max="9226" width="16.7109375" style="379" customWidth="1"/>
    <col min="9227" max="9227" width="6.28515625" style="379" customWidth="1"/>
    <col min="9228" max="9228" width="18.5703125" style="379" customWidth="1"/>
    <col min="9229" max="9229" width="7.7109375" style="379" customWidth="1"/>
    <col min="9230" max="9231" width="16.7109375" style="379" customWidth="1"/>
    <col min="9232" max="9469" width="8.7109375" style="379"/>
    <col min="9470" max="9470" width="12.140625" style="379" bestFit="1" customWidth="1"/>
    <col min="9471" max="9471" width="7.7109375" style="379" customWidth="1"/>
    <col min="9472" max="9481" width="6.5703125" style="379" customWidth="1"/>
    <col min="9482" max="9482" width="16.7109375" style="379" customWidth="1"/>
    <col min="9483" max="9483" width="6.28515625" style="379" customWidth="1"/>
    <col min="9484" max="9484" width="18.5703125" style="379" customWidth="1"/>
    <col min="9485" max="9485" width="7.7109375" style="379" customWidth="1"/>
    <col min="9486" max="9487" width="16.7109375" style="379" customWidth="1"/>
    <col min="9488" max="9725" width="8.7109375" style="379"/>
    <col min="9726" max="9726" width="12.140625" style="379" bestFit="1" customWidth="1"/>
    <col min="9727" max="9727" width="7.7109375" style="379" customWidth="1"/>
    <col min="9728" max="9737" width="6.5703125" style="379" customWidth="1"/>
    <col min="9738" max="9738" width="16.7109375" style="379" customWidth="1"/>
    <col min="9739" max="9739" width="6.28515625" style="379" customWidth="1"/>
    <col min="9740" max="9740" width="18.5703125" style="379" customWidth="1"/>
    <col min="9741" max="9741" width="7.7109375" style="379" customWidth="1"/>
    <col min="9742" max="9743" width="16.7109375" style="379" customWidth="1"/>
    <col min="9744" max="9981" width="8.7109375" style="379"/>
    <col min="9982" max="9982" width="12.140625" style="379" bestFit="1" customWidth="1"/>
    <col min="9983" max="9983" width="7.7109375" style="379" customWidth="1"/>
    <col min="9984" max="9993" width="6.5703125" style="379" customWidth="1"/>
    <col min="9994" max="9994" width="16.7109375" style="379" customWidth="1"/>
    <col min="9995" max="9995" width="6.28515625" style="379" customWidth="1"/>
    <col min="9996" max="9996" width="18.5703125" style="379" customWidth="1"/>
    <col min="9997" max="9997" width="7.7109375" style="379" customWidth="1"/>
    <col min="9998" max="9999" width="16.7109375" style="379" customWidth="1"/>
    <col min="10000" max="10237" width="8.7109375" style="379"/>
    <col min="10238" max="10238" width="12.140625" style="379" bestFit="1" customWidth="1"/>
    <col min="10239" max="10239" width="7.7109375" style="379" customWidth="1"/>
    <col min="10240" max="10249" width="6.5703125" style="379" customWidth="1"/>
    <col min="10250" max="10250" width="16.7109375" style="379" customWidth="1"/>
    <col min="10251" max="10251" width="6.28515625" style="379" customWidth="1"/>
    <col min="10252" max="10252" width="18.5703125" style="379" customWidth="1"/>
    <col min="10253" max="10253" width="7.7109375" style="379" customWidth="1"/>
    <col min="10254" max="10255" width="16.7109375" style="379" customWidth="1"/>
    <col min="10256" max="10493" width="8.7109375" style="379"/>
    <col min="10494" max="10494" width="12.140625" style="379" bestFit="1" customWidth="1"/>
    <col min="10495" max="10495" width="7.7109375" style="379" customWidth="1"/>
    <col min="10496" max="10505" width="6.5703125" style="379" customWidth="1"/>
    <col min="10506" max="10506" width="16.7109375" style="379" customWidth="1"/>
    <col min="10507" max="10507" width="6.28515625" style="379" customWidth="1"/>
    <col min="10508" max="10508" width="18.5703125" style="379" customWidth="1"/>
    <col min="10509" max="10509" width="7.7109375" style="379" customWidth="1"/>
    <col min="10510" max="10511" width="16.7109375" style="379" customWidth="1"/>
    <col min="10512" max="10749" width="8.7109375" style="379"/>
    <col min="10750" max="10750" width="12.140625" style="379" bestFit="1" customWidth="1"/>
    <col min="10751" max="10751" width="7.7109375" style="379" customWidth="1"/>
    <col min="10752" max="10761" width="6.5703125" style="379" customWidth="1"/>
    <col min="10762" max="10762" width="16.7109375" style="379" customWidth="1"/>
    <col min="10763" max="10763" width="6.28515625" style="379" customWidth="1"/>
    <col min="10764" max="10764" width="18.5703125" style="379" customWidth="1"/>
    <col min="10765" max="10765" width="7.7109375" style="379" customWidth="1"/>
    <col min="10766" max="10767" width="16.7109375" style="379" customWidth="1"/>
    <col min="10768" max="11005" width="8.7109375" style="379"/>
    <col min="11006" max="11006" width="12.140625" style="379" bestFit="1" customWidth="1"/>
    <col min="11007" max="11007" width="7.7109375" style="379" customWidth="1"/>
    <col min="11008" max="11017" width="6.5703125" style="379" customWidth="1"/>
    <col min="11018" max="11018" width="16.7109375" style="379" customWidth="1"/>
    <col min="11019" max="11019" width="6.28515625" style="379" customWidth="1"/>
    <col min="11020" max="11020" width="18.5703125" style="379" customWidth="1"/>
    <col min="11021" max="11021" width="7.7109375" style="379" customWidth="1"/>
    <col min="11022" max="11023" width="16.7109375" style="379" customWidth="1"/>
    <col min="11024" max="11261" width="8.7109375" style="379"/>
    <col min="11262" max="11262" width="12.140625" style="379" bestFit="1" customWidth="1"/>
    <col min="11263" max="11263" width="7.7109375" style="379" customWidth="1"/>
    <col min="11264" max="11273" width="6.5703125" style="379" customWidth="1"/>
    <col min="11274" max="11274" width="16.7109375" style="379" customWidth="1"/>
    <col min="11275" max="11275" width="6.28515625" style="379" customWidth="1"/>
    <col min="11276" max="11276" width="18.5703125" style="379" customWidth="1"/>
    <col min="11277" max="11277" width="7.7109375" style="379" customWidth="1"/>
    <col min="11278" max="11279" width="16.7109375" style="379" customWidth="1"/>
    <col min="11280" max="11517" width="8.7109375" style="379"/>
    <col min="11518" max="11518" width="12.140625" style="379" bestFit="1" customWidth="1"/>
    <col min="11519" max="11519" width="7.7109375" style="379" customWidth="1"/>
    <col min="11520" max="11529" width="6.5703125" style="379" customWidth="1"/>
    <col min="11530" max="11530" width="16.7109375" style="379" customWidth="1"/>
    <col min="11531" max="11531" width="6.28515625" style="379" customWidth="1"/>
    <col min="11532" max="11532" width="18.5703125" style="379" customWidth="1"/>
    <col min="11533" max="11533" width="7.7109375" style="379" customWidth="1"/>
    <col min="11534" max="11535" width="16.7109375" style="379" customWidth="1"/>
    <col min="11536" max="11773" width="8.7109375" style="379"/>
    <col min="11774" max="11774" width="12.140625" style="379" bestFit="1" customWidth="1"/>
    <col min="11775" max="11775" width="7.7109375" style="379" customWidth="1"/>
    <col min="11776" max="11785" width="6.5703125" style="379" customWidth="1"/>
    <col min="11786" max="11786" width="16.7109375" style="379" customWidth="1"/>
    <col min="11787" max="11787" width="6.28515625" style="379" customWidth="1"/>
    <col min="11788" max="11788" width="18.5703125" style="379" customWidth="1"/>
    <col min="11789" max="11789" width="7.7109375" style="379" customWidth="1"/>
    <col min="11790" max="11791" width="16.7109375" style="379" customWidth="1"/>
    <col min="11792" max="12029" width="8.7109375" style="379"/>
    <col min="12030" max="12030" width="12.140625" style="379" bestFit="1" customWidth="1"/>
    <col min="12031" max="12031" width="7.7109375" style="379" customWidth="1"/>
    <col min="12032" max="12041" width="6.5703125" style="379" customWidth="1"/>
    <col min="12042" max="12042" width="16.7109375" style="379" customWidth="1"/>
    <col min="12043" max="12043" width="6.28515625" style="379" customWidth="1"/>
    <col min="12044" max="12044" width="18.5703125" style="379" customWidth="1"/>
    <col min="12045" max="12045" width="7.7109375" style="379" customWidth="1"/>
    <col min="12046" max="12047" width="16.7109375" style="379" customWidth="1"/>
    <col min="12048" max="12285" width="8.7109375" style="379"/>
    <col min="12286" max="12286" width="12.140625" style="379" bestFit="1" customWidth="1"/>
    <col min="12287" max="12287" width="7.7109375" style="379" customWidth="1"/>
    <col min="12288" max="12297" width="6.5703125" style="379" customWidth="1"/>
    <col min="12298" max="12298" width="16.7109375" style="379" customWidth="1"/>
    <col min="12299" max="12299" width="6.28515625" style="379" customWidth="1"/>
    <col min="12300" max="12300" width="18.5703125" style="379" customWidth="1"/>
    <col min="12301" max="12301" width="7.7109375" style="379" customWidth="1"/>
    <col min="12302" max="12303" width="16.7109375" style="379" customWidth="1"/>
    <col min="12304" max="12541" width="8.7109375" style="379"/>
    <col min="12542" max="12542" width="12.140625" style="379" bestFit="1" customWidth="1"/>
    <col min="12543" max="12543" width="7.7109375" style="379" customWidth="1"/>
    <col min="12544" max="12553" width="6.5703125" style="379" customWidth="1"/>
    <col min="12554" max="12554" width="16.7109375" style="379" customWidth="1"/>
    <col min="12555" max="12555" width="6.28515625" style="379" customWidth="1"/>
    <col min="12556" max="12556" width="18.5703125" style="379" customWidth="1"/>
    <col min="12557" max="12557" width="7.7109375" style="379" customWidth="1"/>
    <col min="12558" max="12559" width="16.7109375" style="379" customWidth="1"/>
    <col min="12560" max="12797" width="8.7109375" style="379"/>
    <col min="12798" max="12798" width="12.140625" style="379" bestFit="1" customWidth="1"/>
    <col min="12799" max="12799" width="7.7109375" style="379" customWidth="1"/>
    <col min="12800" max="12809" width="6.5703125" style="379" customWidth="1"/>
    <col min="12810" max="12810" width="16.7109375" style="379" customWidth="1"/>
    <col min="12811" max="12811" width="6.28515625" style="379" customWidth="1"/>
    <col min="12812" max="12812" width="18.5703125" style="379" customWidth="1"/>
    <col min="12813" max="12813" width="7.7109375" style="379" customWidth="1"/>
    <col min="12814" max="12815" width="16.7109375" style="379" customWidth="1"/>
    <col min="12816" max="13053" width="8.7109375" style="379"/>
    <col min="13054" max="13054" width="12.140625" style="379" bestFit="1" customWidth="1"/>
    <col min="13055" max="13055" width="7.7109375" style="379" customWidth="1"/>
    <col min="13056" max="13065" width="6.5703125" style="379" customWidth="1"/>
    <col min="13066" max="13066" width="16.7109375" style="379" customWidth="1"/>
    <col min="13067" max="13067" width="6.28515625" style="379" customWidth="1"/>
    <col min="13068" max="13068" width="18.5703125" style="379" customWidth="1"/>
    <col min="13069" max="13069" width="7.7109375" style="379" customWidth="1"/>
    <col min="13070" max="13071" width="16.7109375" style="379" customWidth="1"/>
    <col min="13072" max="13309" width="8.7109375" style="379"/>
    <col min="13310" max="13310" width="12.140625" style="379" bestFit="1" customWidth="1"/>
    <col min="13311" max="13311" width="7.7109375" style="379" customWidth="1"/>
    <col min="13312" max="13321" width="6.5703125" style="379" customWidth="1"/>
    <col min="13322" max="13322" width="16.7109375" style="379" customWidth="1"/>
    <col min="13323" max="13323" width="6.28515625" style="379" customWidth="1"/>
    <col min="13324" max="13324" width="18.5703125" style="379" customWidth="1"/>
    <col min="13325" max="13325" width="7.7109375" style="379" customWidth="1"/>
    <col min="13326" max="13327" width="16.7109375" style="379" customWidth="1"/>
    <col min="13328" max="13565" width="8.7109375" style="379"/>
    <col min="13566" max="13566" width="12.140625" style="379" bestFit="1" customWidth="1"/>
    <col min="13567" max="13567" width="7.7109375" style="379" customWidth="1"/>
    <col min="13568" max="13577" width="6.5703125" style="379" customWidth="1"/>
    <col min="13578" max="13578" width="16.7109375" style="379" customWidth="1"/>
    <col min="13579" max="13579" width="6.28515625" style="379" customWidth="1"/>
    <col min="13580" max="13580" width="18.5703125" style="379" customWidth="1"/>
    <col min="13581" max="13581" width="7.7109375" style="379" customWidth="1"/>
    <col min="13582" max="13583" width="16.7109375" style="379" customWidth="1"/>
    <col min="13584" max="13821" width="8.7109375" style="379"/>
    <col min="13822" max="13822" width="12.140625" style="379" bestFit="1" customWidth="1"/>
    <col min="13823" max="13823" width="7.7109375" style="379" customWidth="1"/>
    <col min="13824" max="13833" width="6.5703125" style="379" customWidth="1"/>
    <col min="13834" max="13834" width="16.7109375" style="379" customWidth="1"/>
    <col min="13835" max="13835" width="6.28515625" style="379" customWidth="1"/>
    <col min="13836" max="13836" width="18.5703125" style="379" customWidth="1"/>
    <col min="13837" max="13837" width="7.7109375" style="379" customWidth="1"/>
    <col min="13838" max="13839" width="16.7109375" style="379" customWidth="1"/>
    <col min="13840" max="14077" width="8.7109375" style="379"/>
    <col min="14078" max="14078" width="12.140625" style="379" bestFit="1" customWidth="1"/>
    <col min="14079" max="14079" width="7.7109375" style="379" customWidth="1"/>
    <col min="14080" max="14089" width="6.5703125" style="379" customWidth="1"/>
    <col min="14090" max="14090" width="16.7109375" style="379" customWidth="1"/>
    <col min="14091" max="14091" width="6.28515625" style="379" customWidth="1"/>
    <col min="14092" max="14092" width="18.5703125" style="379" customWidth="1"/>
    <col min="14093" max="14093" width="7.7109375" style="379" customWidth="1"/>
    <col min="14094" max="14095" width="16.7109375" style="379" customWidth="1"/>
    <col min="14096" max="14333" width="8.7109375" style="379"/>
    <col min="14334" max="14334" width="12.140625" style="379" bestFit="1" customWidth="1"/>
    <col min="14335" max="14335" width="7.7109375" style="379" customWidth="1"/>
    <col min="14336" max="14345" width="6.5703125" style="379" customWidth="1"/>
    <col min="14346" max="14346" width="16.7109375" style="379" customWidth="1"/>
    <col min="14347" max="14347" width="6.28515625" style="379" customWidth="1"/>
    <col min="14348" max="14348" width="18.5703125" style="379" customWidth="1"/>
    <col min="14349" max="14349" width="7.7109375" style="379" customWidth="1"/>
    <col min="14350" max="14351" width="16.7109375" style="379" customWidth="1"/>
    <col min="14352" max="14589" width="8.7109375" style="379"/>
    <col min="14590" max="14590" width="12.140625" style="379" bestFit="1" customWidth="1"/>
    <col min="14591" max="14591" width="7.7109375" style="379" customWidth="1"/>
    <col min="14592" max="14601" width="6.5703125" style="379" customWidth="1"/>
    <col min="14602" max="14602" width="16.7109375" style="379" customWidth="1"/>
    <col min="14603" max="14603" width="6.28515625" style="379" customWidth="1"/>
    <col min="14604" max="14604" width="18.5703125" style="379" customWidth="1"/>
    <col min="14605" max="14605" width="7.7109375" style="379" customWidth="1"/>
    <col min="14606" max="14607" width="16.7109375" style="379" customWidth="1"/>
    <col min="14608" max="14845" width="8.7109375" style="379"/>
    <col min="14846" max="14846" width="12.140625" style="379" bestFit="1" customWidth="1"/>
    <col min="14847" max="14847" width="7.7109375" style="379" customWidth="1"/>
    <col min="14848" max="14857" width="6.5703125" style="379" customWidth="1"/>
    <col min="14858" max="14858" width="16.7109375" style="379" customWidth="1"/>
    <col min="14859" max="14859" width="6.28515625" style="379" customWidth="1"/>
    <col min="14860" max="14860" width="18.5703125" style="379" customWidth="1"/>
    <col min="14861" max="14861" width="7.7109375" style="379" customWidth="1"/>
    <col min="14862" max="14863" width="16.7109375" style="379" customWidth="1"/>
    <col min="14864" max="15101" width="8.7109375" style="379"/>
    <col min="15102" max="15102" width="12.140625" style="379" bestFit="1" customWidth="1"/>
    <col min="15103" max="15103" width="7.7109375" style="379" customWidth="1"/>
    <col min="15104" max="15113" width="6.5703125" style="379" customWidth="1"/>
    <col min="15114" max="15114" width="16.7109375" style="379" customWidth="1"/>
    <col min="15115" max="15115" width="6.28515625" style="379" customWidth="1"/>
    <col min="15116" max="15116" width="18.5703125" style="379" customWidth="1"/>
    <col min="15117" max="15117" width="7.7109375" style="379" customWidth="1"/>
    <col min="15118" max="15119" width="16.7109375" style="379" customWidth="1"/>
    <col min="15120" max="15357" width="8.7109375" style="379"/>
    <col min="15358" max="15358" width="12.140625" style="379" bestFit="1" customWidth="1"/>
    <col min="15359" max="15359" width="7.7109375" style="379" customWidth="1"/>
    <col min="15360" max="15369" width="6.5703125" style="379" customWidth="1"/>
    <col min="15370" max="15370" width="16.7109375" style="379" customWidth="1"/>
    <col min="15371" max="15371" width="6.28515625" style="379" customWidth="1"/>
    <col min="15372" max="15372" width="18.5703125" style="379" customWidth="1"/>
    <col min="15373" max="15373" width="7.7109375" style="379" customWidth="1"/>
    <col min="15374" max="15375" width="16.7109375" style="379" customWidth="1"/>
    <col min="15376" max="15613" width="8.7109375" style="379"/>
    <col min="15614" max="15614" width="12.140625" style="379" bestFit="1" customWidth="1"/>
    <col min="15615" max="15615" width="7.7109375" style="379" customWidth="1"/>
    <col min="15616" max="15625" width="6.5703125" style="379" customWidth="1"/>
    <col min="15626" max="15626" width="16.7109375" style="379" customWidth="1"/>
    <col min="15627" max="15627" width="6.28515625" style="379" customWidth="1"/>
    <col min="15628" max="15628" width="18.5703125" style="379" customWidth="1"/>
    <col min="15629" max="15629" width="7.7109375" style="379" customWidth="1"/>
    <col min="15630" max="15631" width="16.7109375" style="379" customWidth="1"/>
    <col min="15632" max="15869" width="8.7109375" style="379"/>
    <col min="15870" max="15870" width="12.140625" style="379" bestFit="1" customWidth="1"/>
    <col min="15871" max="15871" width="7.7109375" style="379" customWidth="1"/>
    <col min="15872" max="15881" width="6.5703125" style="379" customWidth="1"/>
    <col min="15882" max="15882" width="16.7109375" style="379" customWidth="1"/>
    <col min="15883" max="15883" width="6.28515625" style="379" customWidth="1"/>
    <col min="15884" max="15884" width="18.5703125" style="379" customWidth="1"/>
    <col min="15885" max="15885" width="7.7109375" style="379" customWidth="1"/>
    <col min="15886" max="15887" width="16.7109375" style="379" customWidth="1"/>
    <col min="15888" max="16125" width="8.7109375" style="379"/>
    <col min="16126" max="16126" width="12.140625" style="379" bestFit="1" customWidth="1"/>
    <col min="16127" max="16127" width="7.7109375" style="379" customWidth="1"/>
    <col min="16128" max="16137" width="6.5703125" style="379" customWidth="1"/>
    <col min="16138" max="16138" width="16.7109375" style="379" customWidth="1"/>
    <col min="16139" max="16139" width="6.28515625" style="379" customWidth="1"/>
    <col min="16140" max="16140" width="18.5703125" style="379" customWidth="1"/>
    <col min="16141" max="16141" width="7.7109375" style="379" customWidth="1"/>
    <col min="16142" max="16143" width="16.7109375" style="379" customWidth="1"/>
    <col min="16144" max="16384" width="8.7109375" style="379"/>
  </cols>
  <sheetData>
    <row r="1" spans="2:17" ht="22.5" customHeight="1">
      <c r="Q1" s="422" t="s">
        <v>262</v>
      </c>
    </row>
    <row r="2" spans="2:17" ht="24.95" customHeight="1">
      <c r="B2" s="421" t="s">
        <v>261</v>
      </c>
      <c r="C2" s="421"/>
      <c r="D2" s="421"/>
      <c r="E2" s="421"/>
    </row>
    <row r="3" spans="2:17" ht="14.25" hidden="1" customHeight="1" outlineLevel="1">
      <c r="B3" s="412" t="s">
        <v>238</v>
      </c>
      <c r="C3" s="411"/>
      <c r="D3" s="411"/>
      <c r="E3" s="411"/>
      <c r="F3" s="411"/>
      <c r="G3" s="411"/>
      <c r="H3" s="411"/>
      <c r="I3" s="411"/>
      <c r="J3" s="411"/>
      <c r="K3" s="411"/>
      <c r="L3" s="411"/>
      <c r="M3" s="1397" t="s">
        <v>237</v>
      </c>
      <c r="N3" s="1398"/>
      <c r="O3" s="1398"/>
      <c r="P3" s="1398"/>
      <c r="Q3" s="1399"/>
    </row>
    <row r="4" spans="2:17" ht="20.25" hidden="1" customHeight="1" outlineLevel="1">
      <c r="B4" s="419"/>
      <c r="C4" s="418"/>
      <c r="D4" s="418"/>
      <c r="E4" s="418"/>
      <c r="F4" s="418"/>
      <c r="G4" s="418"/>
      <c r="H4" s="418"/>
      <c r="I4" s="418"/>
      <c r="J4" s="418"/>
      <c r="K4" s="418"/>
      <c r="L4" s="418"/>
      <c r="M4" s="1381"/>
      <c r="N4" s="1362"/>
      <c r="O4" s="1362"/>
      <c r="P4" s="1362"/>
      <c r="Q4" s="1363"/>
    </row>
    <row r="5" spans="2:17" ht="14.25" hidden="1" customHeight="1" outlineLevel="1">
      <c r="B5" s="420" t="s">
        <v>236</v>
      </c>
      <c r="C5" s="342"/>
      <c r="D5" s="342"/>
      <c r="E5" s="342"/>
      <c r="F5" s="342"/>
      <c r="G5" s="342"/>
      <c r="H5" s="342"/>
      <c r="I5" s="342"/>
      <c r="J5" s="342"/>
      <c r="K5" s="342"/>
      <c r="L5" s="342"/>
      <c r="M5" s="1370" t="s">
        <v>235</v>
      </c>
      <c r="N5" s="1371"/>
      <c r="O5" s="1371"/>
      <c r="P5" s="1371"/>
      <c r="Q5" s="1400"/>
    </row>
    <row r="6" spans="2:17" ht="20.25" hidden="1" customHeight="1" outlineLevel="1">
      <c r="B6" s="419"/>
      <c r="C6" s="418"/>
      <c r="D6" s="418"/>
      <c r="E6" s="418"/>
      <c r="F6" s="418"/>
      <c r="G6" s="418"/>
      <c r="H6" s="418"/>
      <c r="I6" s="418"/>
      <c r="J6" s="418"/>
      <c r="K6" s="417"/>
      <c r="L6" s="417"/>
      <c r="M6" s="1381"/>
      <c r="N6" s="1362"/>
      <c r="O6" s="1362"/>
      <c r="P6" s="1362"/>
      <c r="Q6" s="1363"/>
    </row>
    <row r="7" spans="2:17" ht="14.25" hidden="1" customHeight="1" outlineLevel="1">
      <c r="B7" s="412" t="s">
        <v>260</v>
      </c>
      <c r="C7" s="411"/>
      <c r="D7" s="411"/>
      <c r="E7" s="415"/>
      <c r="F7" s="415"/>
      <c r="G7" s="415"/>
      <c r="H7" s="415"/>
      <c r="I7" s="415"/>
      <c r="J7" s="415"/>
      <c r="K7" s="1401" t="s">
        <v>229</v>
      </c>
      <c r="L7" s="1402"/>
      <c r="M7" s="1402"/>
      <c r="N7" s="1402"/>
      <c r="O7" s="1403"/>
      <c r="P7" s="414" t="s">
        <v>259</v>
      </c>
      <c r="Q7" s="414" t="s">
        <v>10</v>
      </c>
    </row>
    <row r="8" spans="2:17" ht="20.25" hidden="1" customHeight="1" outlineLevel="1">
      <c r="B8" s="1404"/>
      <c r="C8" s="1405"/>
      <c r="D8" s="1405"/>
      <c r="E8" s="1405"/>
      <c r="F8" s="1405"/>
      <c r="G8" s="1405"/>
      <c r="H8" s="1405"/>
      <c r="I8" s="1405"/>
      <c r="J8" s="1406"/>
      <c r="K8" s="1404"/>
      <c r="L8" s="1405"/>
      <c r="M8" s="1405"/>
      <c r="N8" s="1405"/>
      <c r="O8" s="1406"/>
      <c r="P8" s="413"/>
      <c r="Q8" s="416"/>
    </row>
    <row r="9" spans="2:17" ht="14.25" hidden="1" customHeight="1" outlineLevel="1">
      <c r="B9" s="412" t="s">
        <v>258</v>
      </c>
      <c r="C9" s="411"/>
      <c r="D9" s="411"/>
      <c r="E9" s="415"/>
      <c r="F9" s="415"/>
      <c r="G9" s="415"/>
      <c r="H9" s="415"/>
      <c r="I9" s="415"/>
      <c r="J9" s="415"/>
      <c r="K9" s="1401" t="s">
        <v>257</v>
      </c>
      <c r="L9" s="1402"/>
      <c r="M9" s="1402"/>
      <c r="N9" s="1402"/>
      <c r="O9" s="1402"/>
      <c r="P9" s="1403"/>
      <c r="Q9" s="414" t="s">
        <v>222</v>
      </c>
    </row>
    <row r="10" spans="2:17" ht="20.25" hidden="1" customHeight="1" outlineLevel="1">
      <c r="B10" s="1404"/>
      <c r="C10" s="1405"/>
      <c r="D10" s="1405"/>
      <c r="E10" s="1405"/>
      <c r="F10" s="1405"/>
      <c r="G10" s="1405"/>
      <c r="H10" s="1405"/>
      <c r="I10" s="1405"/>
      <c r="J10" s="1406"/>
      <c r="K10" s="1404"/>
      <c r="L10" s="1405"/>
      <c r="M10" s="1405"/>
      <c r="N10" s="1405"/>
      <c r="O10" s="1405"/>
      <c r="P10" s="1406"/>
      <c r="Q10" s="413"/>
    </row>
    <row r="11" spans="2:17" ht="14.25" hidden="1" customHeight="1" outlineLevel="1">
      <c r="B11" s="412" t="s">
        <v>256</v>
      </c>
      <c r="C11" s="411"/>
      <c r="D11" s="411"/>
      <c r="E11" s="411"/>
      <c r="F11" s="411"/>
      <c r="G11" s="411"/>
      <c r="H11" s="411"/>
      <c r="I11" s="411"/>
      <c r="J11" s="411"/>
      <c r="K11" s="1401" t="s">
        <v>255</v>
      </c>
      <c r="L11" s="1402"/>
      <c r="M11" s="1402"/>
      <c r="N11" s="1402"/>
      <c r="O11" s="1402"/>
      <c r="P11" s="1402"/>
      <c r="Q11" s="1403"/>
    </row>
    <row r="12" spans="2:17" ht="20.25" hidden="1" customHeight="1" outlineLevel="1">
      <c r="B12" s="1404"/>
      <c r="C12" s="1405"/>
      <c r="D12" s="1405"/>
      <c r="E12" s="1405"/>
      <c r="F12" s="1405"/>
      <c r="G12" s="1405"/>
      <c r="H12" s="1405"/>
      <c r="I12" s="1405"/>
      <c r="J12" s="1406"/>
      <c r="K12" s="1404"/>
      <c r="L12" s="1405"/>
      <c r="M12" s="1405"/>
      <c r="N12" s="1405"/>
      <c r="O12" s="1405"/>
      <c r="P12" s="1405"/>
      <c r="Q12" s="1406"/>
    </row>
    <row r="13" spans="2:17" ht="90" customHeight="1" collapsed="1">
      <c r="B13" s="406" t="s">
        <v>219</v>
      </c>
      <c r="C13" s="410" t="s">
        <v>254</v>
      </c>
      <c r="D13" s="406" t="s">
        <v>253</v>
      </c>
      <c r="E13" s="408"/>
      <c r="F13" s="408" t="s">
        <v>133</v>
      </c>
      <c r="G13" s="408" t="s">
        <v>252</v>
      </c>
      <c r="H13" s="408" t="s">
        <v>251</v>
      </c>
      <c r="I13" s="408" t="s">
        <v>250</v>
      </c>
      <c r="J13" s="408" t="s">
        <v>249</v>
      </c>
      <c r="K13" s="409" t="s">
        <v>248</v>
      </c>
      <c r="L13" s="408" t="s">
        <v>68</v>
      </c>
      <c r="M13" s="408"/>
      <c r="N13" s="407" t="s">
        <v>209</v>
      </c>
      <c r="O13" s="406" t="s">
        <v>247</v>
      </c>
      <c r="P13" s="406" t="s">
        <v>246</v>
      </c>
      <c r="Q13" s="406" t="s">
        <v>245</v>
      </c>
    </row>
    <row r="14" spans="2:17" ht="20.100000000000001" customHeight="1">
      <c r="B14" s="404"/>
      <c r="C14" s="405"/>
      <c r="D14" s="404"/>
      <c r="E14" s="403"/>
      <c r="F14" s="402"/>
      <c r="G14" s="402"/>
      <c r="H14" s="402"/>
      <c r="I14" s="402"/>
      <c r="J14" s="401"/>
      <c r="K14" s="401"/>
      <c r="L14" s="401"/>
      <c r="M14" s="400"/>
      <c r="N14" s="399"/>
      <c r="O14" s="398"/>
      <c r="P14" s="398"/>
      <c r="Q14" s="398"/>
    </row>
    <row r="15" spans="2:17" ht="20.100000000000001" customHeight="1">
      <c r="B15" s="388">
        <v>1</v>
      </c>
      <c r="C15" s="387"/>
      <c r="D15" s="381"/>
      <c r="E15" s="397"/>
      <c r="F15" s="391"/>
      <c r="G15" s="391"/>
      <c r="H15" s="391"/>
      <c r="I15" s="391"/>
      <c r="J15" s="390"/>
      <c r="K15" s="390"/>
      <c r="L15" s="390"/>
      <c r="M15" s="396"/>
      <c r="N15" s="382"/>
      <c r="O15" s="381"/>
      <c r="P15" s="381"/>
      <c r="Q15" s="395"/>
    </row>
    <row r="16" spans="2:17" ht="20.100000000000001" customHeight="1">
      <c r="B16" s="388">
        <v>2</v>
      </c>
      <c r="C16" s="387"/>
      <c r="D16" s="381"/>
      <c r="E16" s="392"/>
      <c r="F16" s="391"/>
      <c r="G16" s="391"/>
      <c r="H16" s="391"/>
      <c r="I16" s="391"/>
      <c r="J16" s="390"/>
      <c r="K16" s="390"/>
      <c r="L16" s="390"/>
      <c r="M16" s="389"/>
      <c r="N16" s="382"/>
      <c r="O16" s="381"/>
      <c r="P16" s="381"/>
      <c r="Q16" s="381"/>
    </row>
    <row r="17" spans="2:17" ht="20.100000000000001" customHeight="1">
      <c r="B17" s="388">
        <v>3</v>
      </c>
      <c r="C17" s="387"/>
      <c r="D17" s="381"/>
      <c r="E17" s="392"/>
      <c r="F17" s="391"/>
      <c r="G17" s="391"/>
      <c r="H17" s="391"/>
      <c r="I17" s="391"/>
      <c r="J17" s="390"/>
      <c r="K17" s="390"/>
      <c r="L17" s="390"/>
      <c r="M17" s="389"/>
      <c r="N17" s="382"/>
      <c r="O17" s="381"/>
      <c r="P17" s="381"/>
      <c r="Q17" s="381"/>
    </row>
    <row r="18" spans="2:17" ht="20.100000000000001" customHeight="1">
      <c r="B18" s="388">
        <v>4</v>
      </c>
      <c r="C18" s="387"/>
      <c r="D18" s="381"/>
      <c r="E18" s="392"/>
      <c r="F18" s="391"/>
      <c r="G18" s="391"/>
      <c r="H18" s="391"/>
      <c r="I18" s="391"/>
      <c r="J18" s="390"/>
      <c r="K18" s="390"/>
      <c r="L18" s="390"/>
      <c r="M18" s="389"/>
      <c r="N18" s="382"/>
      <c r="O18" s="381"/>
      <c r="P18" s="381"/>
      <c r="Q18" s="381"/>
    </row>
    <row r="19" spans="2:17" ht="20.100000000000001" customHeight="1">
      <c r="B19" s="388">
        <v>5</v>
      </c>
      <c r="C19" s="387"/>
      <c r="D19" s="381"/>
      <c r="E19" s="392"/>
      <c r="F19" s="391"/>
      <c r="G19" s="391"/>
      <c r="H19" s="391"/>
      <c r="I19" s="391"/>
      <c r="J19" s="390"/>
      <c r="K19" s="390"/>
      <c r="L19" s="390"/>
      <c r="M19" s="389"/>
      <c r="N19" s="382"/>
      <c r="O19" s="381"/>
      <c r="P19" s="381"/>
      <c r="Q19" s="381"/>
    </row>
    <row r="20" spans="2:17" ht="20.100000000000001" customHeight="1">
      <c r="B20" s="388">
        <v>6</v>
      </c>
      <c r="C20" s="387"/>
      <c r="D20" s="381"/>
      <c r="E20" s="392"/>
      <c r="F20" s="391"/>
      <c r="G20" s="391"/>
      <c r="H20" s="391"/>
      <c r="I20" s="391"/>
      <c r="J20" s="390"/>
      <c r="K20" s="390"/>
      <c r="L20" s="390"/>
      <c r="M20" s="389"/>
      <c r="N20" s="382"/>
      <c r="O20" s="381"/>
      <c r="P20" s="381"/>
      <c r="Q20" s="381"/>
    </row>
    <row r="21" spans="2:17" ht="20.100000000000001" customHeight="1">
      <c r="B21" s="388">
        <v>7</v>
      </c>
      <c r="C21" s="387"/>
      <c r="D21" s="381"/>
      <c r="E21" s="392"/>
      <c r="F21" s="391"/>
      <c r="G21" s="391"/>
      <c r="H21" s="391"/>
      <c r="I21" s="391"/>
      <c r="J21" s="390"/>
      <c r="K21" s="390"/>
      <c r="L21" s="390"/>
      <c r="M21" s="389"/>
      <c r="N21" s="382"/>
      <c r="O21" s="381"/>
      <c r="P21" s="381"/>
      <c r="Q21" s="381"/>
    </row>
    <row r="22" spans="2:17" ht="18.75" customHeight="1">
      <c r="B22" s="388">
        <v>8</v>
      </c>
      <c r="C22" s="387"/>
      <c r="D22" s="381"/>
      <c r="E22" s="392"/>
      <c r="F22" s="391"/>
      <c r="G22" s="391"/>
      <c r="H22" s="391"/>
      <c r="I22" s="391"/>
      <c r="J22" s="390"/>
      <c r="K22" s="390"/>
      <c r="L22" s="390"/>
      <c r="M22" s="389"/>
      <c r="N22" s="382"/>
      <c r="O22" s="381"/>
      <c r="P22" s="381"/>
      <c r="Q22" s="381"/>
    </row>
    <row r="23" spans="2:17" ht="20.100000000000001" customHeight="1">
      <c r="B23" s="388">
        <v>9</v>
      </c>
      <c r="C23" s="387"/>
      <c r="D23" s="381"/>
      <c r="E23" s="392"/>
      <c r="F23" s="391"/>
      <c r="G23" s="391"/>
      <c r="H23" s="391"/>
      <c r="I23" s="391"/>
      <c r="J23" s="390"/>
      <c r="K23" s="390"/>
      <c r="L23" s="390"/>
      <c r="M23" s="389"/>
      <c r="N23" s="382"/>
      <c r="O23" s="381"/>
      <c r="P23" s="381"/>
      <c r="Q23" s="394"/>
    </row>
    <row r="24" spans="2:17" ht="20.100000000000001" customHeight="1">
      <c r="B24" s="388">
        <v>10</v>
      </c>
      <c r="C24" s="387"/>
      <c r="D24" s="381"/>
      <c r="E24" s="392"/>
      <c r="F24" s="391"/>
      <c r="G24" s="391"/>
      <c r="H24" s="391"/>
      <c r="I24" s="391"/>
      <c r="J24" s="390"/>
      <c r="K24" s="390"/>
      <c r="L24" s="390"/>
      <c r="M24" s="389"/>
      <c r="N24" s="382"/>
      <c r="O24" s="381"/>
      <c r="P24" s="381"/>
      <c r="Q24" s="381"/>
    </row>
    <row r="25" spans="2:17" ht="20.100000000000001" customHeight="1">
      <c r="B25" s="388">
        <v>11</v>
      </c>
      <c r="C25" s="387"/>
      <c r="D25" s="381"/>
      <c r="E25" s="392"/>
      <c r="F25" s="391"/>
      <c r="G25" s="391"/>
      <c r="H25" s="391"/>
      <c r="I25" s="391"/>
      <c r="J25" s="390"/>
      <c r="K25" s="390"/>
      <c r="L25" s="390"/>
      <c r="M25" s="389"/>
      <c r="N25" s="382"/>
      <c r="O25" s="381"/>
      <c r="P25" s="381"/>
      <c r="Q25" s="381"/>
    </row>
    <row r="26" spans="2:17" ht="20.100000000000001" customHeight="1">
      <c r="B26" s="388">
        <v>12</v>
      </c>
      <c r="C26" s="387"/>
      <c r="D26" s="381"/>
      <c r="E26" s="392"/>
      <c r="F26" s="391"/>
      <c r="G26" s="391"/>
      <c r="H26" s="391"/>
      <c r="I26" s="391"/>
      <c r="J26" s="390"/>
      <c r="K26" s="390"/>
      <c r="L26" s="390"/>
      <c r="M26" s="389"/>
      <c r="N26" s="382"/>
      <c r="O26" s="381"/>
      <c r="P26" s="381"/>
      <c r="Q26" s="381"/>
    </row>
    <row r="27" spans="2:17" ht="20.100000000000001" customHeight="1">
      <c r="B27" s="388">
        <v>13</v>
      </c>
      <c r="C27" s="387"/>
      <c r="D27" s="381"/>
      <c r="E27" s="392"/>
      <c r="F27" s="391"/>
      <c r="G27" s="391"/>
      <c r="H27" s="391"/>
      <c r="I27" s="391"/>
      <c r="J27" s="390"/>
      <c r="K27" s="390"/>
      <c r="L27" s="390"/>
      <c r="M27" s="389"/>
      <c r="N27" s="382"/>
      <c r="O27" s="381"/>
      <c r="P27" s="381"/>
      <c r="Q27" s="381"/>
    </row>
    <row r="28" spans="2:17" ht="20.100000000000001" customHeight="1">
      <c r="B28" s="388">
        <v>14</v>
      </c>
      <c r="C28" s="387"/>
      <c r="D28" s="381"/>
      <c r="E28" s="392"/>
      <c r="F28" s="391"/>
      <c r="G28" s="391"/>
      <c r="H28" s="391"/>
      <c r="I28" s="391"/>
      <c r="J28" s="390"/>
      <c r="K28" s="390"/>
      <c r="L28" s="390"/>
      <c r="M28" s="389"/>
      <c r="N28" s="382"/>
      <c r="O28" s="381"/>
      <c r="P28" s="381"/>
      <c r="Q28" s="381"/>
    </row>
    <row r="29" spans="2:17" ht="20.100000000000001" customHeight="1">
      <c r="B29" s="388">
        <v>15</v>
      </c>
      <c r="C29" s="387"/>
      <c r="D29" s="381"/>
      <c r="E29" s="392"/>
      <c r="F29" s="391"/>
      <c r="G29" s="391"/>
      <c r="H29" s="391"/>
      <c r="I29" s="391"/>
      <c r="J29" s="390"/>
      <c r="K29" s="390"/>
      <c r="L29" s="390"/>
      <c r="M29" s="389"/>
      <c r="N29" s="382"/>
      <c r="O29" s="381"/>
      <c r="P29" s="381"/>
      <c r="Q29" s="381"/>
    </row>
    <row r="30" spans="2:17" ht="20.100000000000001" customHeight="1">
      <c r="B30" s="388">
        <v>16</v>
      </c>
      <c r="C30" s="387"/>
      <c r="D30" s="381"/>
      <c r="E30" s="392"/>
      <c r="F30" s="391"/>
      <c r="G30" s="391"/>
      <c r="H30" s="391"/>
      <c r="I30" s="391"/>
      <c r="J30" s="390"/>
      <c r="K30" s="390"/>
      <c r="L30" s="390"/>
      <c r="M30" s="389"/>
      <c r="N30" s="382"/>
      <c r="O30" s="381"/>
      <c r="P30" s="381"/>
      <c r="Q30" s="381"/>
    </row>
    <row r="31" spans="2:17" ht="20.100000000000001" customHeight="1">
      <c r="B31" s="388">
        <v>17</v>
      </c>
      <c r="C31" s="387"/>
      <c r="D31" s="381"/>
      <c r="E31" s="392"/>
      <c r="F31" s="391"/>
      <c r="G31" s="391"/>
      <c r="H31" s="391"/>
      <c r="I31" s="391"/>
      <c r="J31" s="390"/>
      <c r="K31" s="390"/>
      <c r="L31" s="390"/>
      <c r="M31" s="389"/>
      <c r="N31" s="382"/>
      <c r="O31" s="381"/>
      <c r="P31" s="381"/>
      <c r="Q31" s="381"/>
    </row>
    <row r="32" spans="2:17" ht="20.100000000000001" customHeight="1">
      <c r="B32" s="388">
        <v>18</v>
      </c>
      <c r="C32" s="387"/>
      <c r="D32" s="381"/>
      <c r="E32" s="392"/>
      <c r="F32" s="391"/>
      <c r="G32" s="391"/>
      <c r="H32" s="391"/>
      <c r="I32" s="391"/>
      <c r="J32" s="390"/>
      <c r="K32" s="390"/>
      <c r="L32" s="390"/>
      <c r="M32" s="389"/>
      <c r="N32" s="382"/>
      <c r="O32" s="381"/>
      <c r="P32" s="381"/>
      <c r="Q32" s="381"/>
    </row>
    <row r="33" spans="2:17" ht="20.100000000000001" customHeight="1">
      <c r="B33" s="388">
        <v>19</v>
      </c>
      <c r="C33" s="387"/>
      <c r="D33" s="381"/>
      <c r="E33" s="392"/>
      <c r="F33" s="391"/>
      <c r="G33" s="391"/>
      <c r="H33" s="391"/>
      <c r="I33" s="391"/>
      <c r="J33" s="390"/>
      <c r="K33" s="390"/>
      <c r="L33" s="390"/>
      <c r="M33" s="389"/>
      <c r="N33" s="382"/>
      <c r="O33" s="381"/>
      <c r="P33" s="381"/>
      <c r="Q33" s="381"/>
    </row>
    <row r="34" spans="2:17" ht="20.100000000000001" customHeight="1">
      <c r="B34" s="388">
        <v>20</v>
      </c>
      <c r="C34" s="387"/>
      <c r="D34" s="381"/>
      <c r="E34" s="392"/>
      <c r="F34" s="391"/>
      <c r="G34" s="391"/>
      <c r="H34" s="391"/>
      <c r="I34" s="391"/>
      <c r="J34" s="390"/>
      <c r="K34" s="390"/>
      <c r="L34" s="390"/>
      <c r="M34" s="389"/>
      <c r="N34" s="382"/>
      <c r="O34" s="381"/>
      <c r="P34" s="381"/>
      <c r="Q34" s="381"/>
    </row>
    <row r="35" spans="2:17" ht="20.100000000000001" customHeight="1">
      <c r="B35" s="388">
        <v>21</v>
      </c>
      <c r="C35" s="387"/>
      <c r="D35" s="381"/>
      <c r="E35" s="392"/>
      <c r="F35" s="391"/>
      <c r="G35" s="391"/>
      <c r="H35" s="391"/>
      <c r="I35" s="391"/>
      <c r="J35" s="390"/>
      <c r="K35" s="390"/>
      <c r="L35" s="390"/>
      <c r="M35" s="389"/>
      <c r="N35" s="393"/>
      <c r="O35" s="381"/>
      <c r="P35" s="381"/>
      <c r="Q35" s="381"/>
    </row>
    <row r="36" spans="2:17" ht="20.100000000000001" customHeight="1">
      <c r="B36" s="388">
        <v>22</v>
      </c>
      <c r="C36" s="387"/>
      <c r="D36" s="381"/>
      <c r="E36" s="392"/>
      <c r="F36" s="391"/>
      <c r="G36" s="391"/>
      <c r="H36" s="391"/>
      <c r="I36" s="391"/>
      <c r="J36" s="390"/>
      <c r="K36" s="390"/>
      <c r="L36" s="390"/>
      <c r="M36" s="389"/>
      <c r="N36" s="382"/>
      <c r="O36" s="381"/>
      <c r="P36" s="381"/>
      <c r="Q36" s="381"/>
    </row>
    <row r="37" spans="2:17" ht="20.100000000000001" customHeight="1">
      <c r="B37" s="388">
        <v>23</v>
      </c>
      <c r="C37" s="387"/>
      <c r="D37" s="381"/>
      <c r="E37" s="392"/>
      <c r="F37" s="391"/>
      <c r="G37" s="391"/>
      <c r="H37" s="391"/>
      <c r="I37" s="391"/>
      <c r="J37" s="390"/>
      <c r="K37" s="390"/>
      <c r="L37" s="390"/>
      <c r="M37" s="389"/>
      <c r="N37" s="382"/>
      <c r="O37" s="381"/>
      <c r="P37" s="381"/>
      <c r="Q37" s="381"/>
    </row>
    <row r="38" spans="2:17" ht="20.100000000000001" customHeight="1">
      <c r="B38" s="388">
        <v>24</v>
      </c>
      <c r="C38" s="387"/>
      <c r="D38" s="381"/>
      <c r="E38" s="392"/>
      <c r="F38" s="391"/>
      <c r="G38" s="391"/>
      <c r="H38" s="391"/>
      <c r="I38" s="391"/>
      <c r="J38" s="390"/>
      <c r="K38" s="390"/>
      <c r="L38" s="390"/>
      <c r="M38" s="389"/>
      <c r="N38" s="382"/>
      <c r="O38" s="381"/>
      <c r="P38" s="381"/>
      <c r="Q38" s="381"/>
    </row>
    <row r="39" spans="2:17" ht="20.100000000000001" customHeight="1">
      <c r="B39" s="388">
        <v>25</v>
      </c>
      <c r="C39" s="387"/>
      <c r="D39" s="381"/>
      <c r="E39" s="392"/>
      <c r="F39" s="391"/>
      <c r="G39" s="391"/>
      <c r="H39" s="391"/>
      <c r="I39" s="391"/>
      <c r="J39" s="390"/>
      <c r="K39" s="390"/>
      <c r="L39" s="390"/>
      <c r="M39" s="389"/>
      <c r="N39" s="382"/>
      <c r="O39" s="381"/>
      <c r="P39" s="381"/>
      <c r="Q39" s="381"/>
    </row>
    <row r="40" spans="2:17" ht="20.100000000000001" customHeight="1">
      <c r="B40" s="388">
        <v>26</v>
      </c>
      <c r="C40" s="387"/>
      <c r="D40" s="381"/>
      <c r="E40" s="392"/>
      <c r="F40" s="391"/>
      <c r="G40" s="391"/>
      <c r="H40" s="391"/>
      <c r="I40" s="391"/>
      <c r="J40" s="390"/>
      <c r="K40" s="390"/>
      <c r="L40" s="390"/>
      <c r="M40" s="389"/>
      <c r="N40" s="382"/>
      <c r="O40" s="381"/>
      <c r="P40" s="381"/>
      <c r="Q40" s="381"/>
    </row>
    <row r="41" spans="2:17" ht="20.100000000000001" customHeight="1">
      <c r="B41" s="388">
        <v>27</v>
      </c>
      <c r="C41" s="387"/>
      <c r="D41" s="381"/>
      <c r="E41" s="392"/>
      <c r="F41" s="391"/>
      <c r="G41" s="391"/>
      <c r="H41" s="391"/>
      <c r="I41" s="391"/>
      <c r="J41" s="390"/>
      <c r="K41" s="390"/>
      <c r="L41" s="390"/>
      <c r="M41" s="389"/>
      <c r="N41" s="382"/>
      <c r="O41" s="381"/>
      <c r="P41" s="381"/>
      <c r="Q41" s="381"/>
    </row>
    <row r="42" spans="2:17" ht="20.100000000000001" customHeight="1">
      <c r="B42" s="388">
        <v>28</v>
      </c>
      <c r="C42" s="387"/>
      <c r="D42" s="381"/>
      <c r="E42" s="392"/>
      <c r="F42" s="391"/>
      <c r="G42" s="391"/>
      <c r="H42" s="391"/>
      <c r="I42" s="391"/>
      <c r="J42" s="390"/>
      <c r="K42" s="390"/>
      <c r="L42" s="390"/>
      <c r="M42" s="389"/>
      <c r="N42" s="382"/>
      <c r="O42" s="381"/>
      <c r="P42" s="381"/>
      <c r="Q42" s="381"/>
    </row>
    <row r="43" spans="2:17" ht="20.100000000000001" customHeight="1">
      <c r="B43" s="388">
        <v>29</v>
      </c>
      <c r="C43" s="387"/>
      <c r="D43" s="381"/>
      <c r="E43" s="392"/>
      <c r="F43" s="391"/>
      <c r="G43" s="391"/>
      <c r="H43" s="391"/>
      <c r="I43" s="391"/>
      <c r="J43" s="390"/>
      <c r="K43" s="390"/>
      <c r="L43" s="390"/>
      <c r="M43" s="389"/>
      <c r="N43" s="382"/>
      <c r="O43" s="381"/>
      <c r="P43" s="381"/>
      <c r="Q43" s="381"/>
    </row>
    <row r="44" spans="2:17" ht="20.100000000000001" customHeight="1">
      <c r="B44" s="388">
        <v>30</v>
      </c>
      <c r="C44" s="387"/>
      <c r="D44" s="381"/>
      <c r="E44" s="392"/>
      <c r="F44" s="391"/>
      <c r="G44" s="391"/>
      <c r="H44" s="391"/>
      <c r="I44" s="391"/>
      <c r="J44" s="390"/>
      <c r="K44" s="390"/>
      <c r="L44" s="390"/>
      <c r="M44" s="389"/>
      <c r="N44" s="382"/>
      <c r="O44" s="381"/>
      <c r="P44" s="381"/>
      <c r="Q44" s="381"/>
    </row>
    <row r="45" spans="2:17" ht="20.100000000000001" customHeight="1">
      <c r="B45" s="388">
        <v>31</v>
      </c>
      <c r="C45" s="387"/>
      <c r="D45" s="381"/>
      <c r="E45" s="392"/>
      <c r="F45" s="391"/>
      <c r="G45" s="391"/>
      <c r="H45" s="391"/>
      <c r="I45" s="391"/>
      <c r="J45" s="390"/>
      <c r="K45" s="390"/>
      <c r="L45" s="390"/>
      <c r="M45" s="389"/>
      <c r="N45" s="382"/>
      <c r="O45" s="381"/>
      <c r="P45" s="381"/>
      <c r="Q45" s="381"/>
    </row>
    <row r="46" spans="2:17" ht="20.100000000000001" customHeight="1">
      <c r="B46" s="388">
        <v>32</v>
      </c>
      <c r="C46" s="387"/>
      <c r="D46" s="381"/>
      <c r="E46" s="392"/>
      <c r="F46" s="391"/>
      <c r="G46" s="391"/>
      <c r="H46" s="391"/>
      <c r="I46" s="391"/>
      <c r="J46" s="390"/>
      <c r="K46" s="390"/>
      <c r="L46" s="390"/>
      <c r="M46" s="389"/>
      <c r="N46" s="382"/>
      <c r="O46" s="381"/>
      <c r="P46" s="381"/>
      <c r="Q46" s="381"/>
    </row>
    <row r="47" spans="2:17" ht="20.100000000000001" customHeight="1">
      <c r="B47" s="388">
        <v>33</v>
      </c>
      <c r="C47" s="387"/>
      <c r="D47" s="381"/>
      <c r="E47" s="392"/>
      <c r="F47" s="391"/>
      <c r="G47" s="391"/>
      <c r="H47" s="391"/>
      <c r="I47" s="391"/>
      <c r="J47" s="390"/>
      <c r="K47" s="390"/>
      <c r="L47" s="390"/>
      <c r="M47" s="389"/>
      <c r="N47" s="382"/>
      <c r="O47" s="381"/>
      <c r="P47" s="381"/>
      <c r="Q47" s="381"/>
    </row>
    <row r="48" spans="2:17" ht="20.100000000000001" customHeight="1">
      <c r="B48" s="388">
        <v>34</v>
      </c>
      <c r="C48" s="387"/>
      <c r="D48" s="381"/>
      <c r="E48" s="392"/>
      <c r="F48" s="391"/>
      <c r="G48" s="391"/>
      <c r="H48" s="391"/>
      <c r="I48" s="391"/>
      <c r="J48" s="390"/>
      <c r="K48" s="390"/>
      <c r="L48" s="390"/>
      <c r="M48" s="389"/>
      <c r="N48" s="382"/>
      <c r="O48" s="381"/>
      <c r="P48" s="381"/>
      <c r="Q48" s="381"/>
    </row>
    <row r="49" spans="2:17" ht="20.100000000000001" customHeight="1">
      <c r="B49" s="388">
        <v>35</v>
      </c>
      <c r="C49" s="387"/>
      <c r="D49" s="381"/>
      <c r="E49" s="386"/>
      <c r="F49" s="385"/>
      <c r="G49" s="385"/>
      <c r="H49" s="385"/>
      <c r="I49" s="385"/>
      <c r="J49" s="384"/>
      <c r="K49" s="384"/>
      <c r="L49" s="384"/>
      <c r="M49" s="383"/>
      <c r="N49" s="382"/>
      <c r="O49" s="381"/>
      <c r="P49" s="381"/>
      <c r="Q49" s="381"/>
    </row>
    <row r="50" spans="2:17" ht="15">
      <c r="B50" s="380" t="s">
        <v>244</v>
      </c>
    </row>
  </sheetData>
  <sheetProtection selectLockedCells="1"/>
  <mergeCells count="13">
    <mergeCell ref="B8:J8"/>
    <mergeCell ref="B10:J10"/>
    <mergeCell ref="B12:J12"/>
    <mergeCell ref="K8:O8"/>
    <mergeCell ref="K9:P9"/>
    <mergeCell ref="K10:P10"/>
    <mergeCell ref="K11:Q11"/>
    <mergeCell ref="K12:Q12"/>
    <mergeCell ref="M3:Q3"/>
    <mergeCell ref="M4:Q4"/>
    <mergeCell ref="M5:Q5"/>
    <mergeCell ref="M6:Q6"/>
    <mergeCell ref="K7:O7"/>
  </mergeCells>
  <printOptions horizontalCentered="1" headings="1"/>
  <pageMargins left="0.45" right="0.45" top="0.75" bottom="0.75" header="0.3" footer="0.3"/>
  <pageSetup scale="53"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882EA-DFAD-4BC4-ACBF-E10B447E0DBB}">
  <sheetPr codeName="Sheet11">
    <tabColor theme="4"/>
    <pageSetUpPr fitToPage="1"/>
  </sheetPr>
  <dimension ref="A1:Y76"/>
  <sheetViews>
    <sheetView showGridLines="0" tabSelected="1" view="pageLayout" zoomScale="50" zoomScaleNormal="85" zoomScalePageLayoutView="50" workbookViewId="0">
      <selection activeCell="F20" sqref="F20"/>
    </sheetView>
  </sheetViews>
  <sheetFormatPr defaultColWidth="9.140625" defaultRowHeight="14.25" outlineLevelRow="1"/>
  <cols>
    <col min="1" max="1" width="3.7109375" style="423" customWidth="1"/>
    <col min="2" max="2" width="6.85546875" style="313" customWidth="1"/>
    <col min="3" max="3" width="16.5703125" style="313" customWidth="1"/>
    <col min="4" max="4" width="28.85546875" style="313" customWidth="1"/>
    <col min="5" max="5" width="24.7109375" style="313" customWidth="1"/>
    <col min="6" max="6" width="25" style="313" customWidth="1"/>
    <col min="7" max="7" width="30.140625" style="313" customWidth="1"/>
    <col min="8" max="8" width="7.140625" style="313" customWidth="1"/>
    <col min="9" max="9" width="16.42578125" style="313" customWidth="1"/>
    <col min="10" max="10" width="30.7109375" style="313" customWidth="1"/>
    <col min="11" max="11" width="7.140625" style="313" customWidth="1"/>
    <col min="12" max="12" width="30.7109375" style="313" customWidth="1"/>
    <col min="13" max="13" width="7.140625" style="313" customWidth="1"/>
    <col min="14" max="15" width="8.7109375" style="313" customWidth="1"/>
    <col min="16" max="16" width="8.140625" style="313" customWidth="1"/>
    <col min="17" max="17" width="27.7109375" style="313" customWidth="1"/>
    <col min="18" max="18" width="17.140625" style="313" customWidth="1"/>
    <col min="19" max="19" width="14.42578125" style="313" customWidth="1"/>
    <col min="20" max="20" width="17.28515625" style="313" customWidth="1"/>
    <col min="21" max="21" width="16.42578125" style="313" customWidth="1"/>
    <col min="22" max="22" width="18.7109375" style="313" customWidth="1"/>
    <col min="23" max="24" width="19" style="313" customWidth="1"/>
    <col min="25" max="25" width="20.5703125" style="313" customWidth="1"/>
    <col min="26" max="16384" width="9.140625" style="313"/>
  </cols>
  <sheetData>
    <row r="1" spans="1:25" ht="25.5" customHeight="1">
      <c r="X1" s="1407" t="s">
        <v>276</v>
      </c>
      <c r="Y1" s="1407"/>
    </row>
    <row r="2" spans="1:25" s="479" customFormat="1" ht="30" customHeight="1">
      <c r="B2" s="484" t="s">
        <v>275</v>
      </c>
      <c r="C2" s="484"/>
      <c r="D2" s="484"/>
      <c r="E2" s="484"/>
      <c r="F2" s="484"/>
      <c r="G2" s="484"/>
      <c r="H2" s="484"/>
      <c r="I2" s="484"/>
      <c r="J2" s="483"/>
      <c r="K2" s="483"/>
      <c r="L2" s="483"/>
      <c r="M2" s="483"/>
      <c r="N2" s="483"/>
      <c r="O2" s="483"/>
      <c r="P2" s="483"/>
      <c r="Q2" s="483"/>
      <c r="R2" s="483"/>
      <c r="S2" s="483"/>
      <c r="T2" s="483"/>
      <c r="U2" s="483"/>
      <c r="V2" s="483"/>
      <c r="W2" s="483"/>
      <c r="X2" s="483"/>
      <c r="Y2" s="367"/>
    </row>
    <row r="3" spans="1:25" ht="12.75" customHeight="1" outlineLevel="1">
      <c r="A3" s="479"/>
      <c r="B3" s="360" t="s">
        <v>238</v>
      </c>
      <c r="C3" s="481"/>
      <c r="D3" s="481"/>
      <c r="E3" s="481"/>
      <c r="F3" s="481"/>
      <c r="G3" s="480"/>
      <c r="H3" s="360" t="s">
        <v>237</v>
      </c>
      <c r="I3" s="337"/>
      <c r="J3" s="481"/>
      <c r="K3" s="480"/>
      <c r="L3" s="482"/>
      <c r="M3" s="481"/>
      <c r="N3" s="481"/>
      <c r="O3" s="481"/>
      <c r="P3" s="481"/>
      <c r="Q3" s="481"/>
      <c r="R3" s="481"/>
      <c r="S3" s="481"/>
      <c r="T3" s="481"/>
      <c r="U3" s="481"/>
      <c r="V3" s="481"/>
      <c r="W3" s="481"/>
      <c r="X3" s="481"/>
      <c r="Y3" s="480"/>
    </row>
    <row r="4" spans="1:25" ht="20.25" customHeight="1" outlineLevel="1">
      <c r="A4" s="479"/>
      <c r="B4" s="1381"/>
      <c r="C4" s="1362"/>
      <c r="D4" s="1362"/>
      <c r="E4" s="1362"/>
      <c r="F4" s="1362"/>
      <c r="G4" s="1363"/>
      <c r="H4" s="1381"/>
      <c r="I4" s="1362"/>
      <c r="J4" s="1362"/>
      <c r="K4" s="1363"/>
      <c r="L4" s="475"/>
      <c r="M4" s="350"/>
      <c r="N4" s="350"/>
      <c r="O4" s="350"/>
      <c r="P4" s="350"/>
      <c r="Q4" s="350"/>
      <c r="R4" s="350"/>
      <c r="S4" s="350"/>
      <c r="T4" s="350"/>
      <c r="U4" s="350"/>
      <c r="V4" s="350"/>
      <c r="W4" s="350"/>
      <c r="X4" s="350"/>
      <c r="Y4" s="356"/>
    </row>
    <row r="5" spans="1:25" s="335" customFormat="1" ht="12.75" customHeight="1" outlineLevel="1">
      <c r="A5" s="453"/>
      <c r="B5" s="360" t="s">
        <v>236</v>
      </c>
      <c r="C5" s="455"/>
      <c r="D5" s="337"/>
      <c r="E5" s="478"/>
      <c r="F5" s="478"/>
      <c r="G5" s="477"/>
      <c r="H5" s="360" t="s">
        <v>235</v>
      </c>
      <c r="I5" s="337"/>
      <c r="J5" s="337"/>
      <c r="K5" s="476"/>
      <c r="L5" s="475"/>
      <c r="M5" s="340"/>
      <c r="N5" s="340"/>
      <c r="O5" s="340"/>
      <c r="P5" s="340"/>
      <c r="Q5" s="340"/>
      <c r="R5" s="339"/>
      <c r="S5" s="340"/>
      <c r="T5" s="340"/>
      <c r="U5" s="340"/>
      <c r="V5" s="340"/>
      <c r="W5" s="340"/>
      <c r="X5" s="340"/>
      <c r="Y5" s="460"/>
    </row>
    <row r="6" spans="1:25" s="335" customFormat="1" ht="20.25" customHeight="1" outlineLevel="1">
      <c r="A6" s="453"/>
      <c r="B6" s="1381"/>
      <c r="C6" s="1362"/>
      <c r="D6" s="1362"/>
      <c r="E6" s="1362"/>
      <c r="F6" s="1362"/>
      <c r="G6" s="1363"/>
      <c r="H6" s="1381"/>
      <c r="I6" s="1362"/>
      <c r="J6" s="1362"/>
      <c r="K6" s="1363"/>
      <c r="L6" s="475"/>
      <c r="M6" s="340"/>
      <c r="N6" s="340"/>
      <c r="O6" s="340"/>
      <c r="P6" s="340"/>
      <c r="Q6" s="340"/>
      <c r="R6" s="339"/>
      <c r="S6" s="340"/>
      <c r="T6" s="340"/>
      <c r="U6" s="340"/>
      <c r="V6" s="340"/>
      <c r="W6" s="340"/>
      <c r="X6" s="340"/>
      <c r="Y6" s="460"/>
    </row>
    <row r="7" spans="1:25" s="335" customFormat="1" ht="20.25" outlineLevel="1">
      <c r="A7" s="365"/>
      <c r="B7" s="469" t="s">
        <v>274</v>
      </c>
      <c r="C7" s="468"/>
      <c r="D7" s="468"/>
      <c r="E7" s="468"/>
      <c r="F7" s="468"/>
      <c r="G7" s="468"/>
      <c r="H7" s="468"/>
      <c r="I7" s="468"/>
      <c r="J7" s="468"/>
      <c r="K7" s="468"/>
      <c r="L7" s="474" t="s">
        <v>273</v>
      </c>
      <c r="M7" s="471"/>
      <c r="N7" s="472"/>
      <c r="O7" s="473"/>
      <c r="P7" s="471"/>
      <c r="Q7" s="472"/>
      <c r="R7" s="472"/>
      <c r="S7" s="471"/>
      <c r="T7" s="471"/>
      <c r="U7" s="471"/>
      <c r="V7" s="471"/>
      <c r="W7" s="471"/>
      <c r="X7" s="471"/>
      <c r="Y7" s="470"/>
    </row>
    <row r="8" spans="1:25" s="335" customFormat="1" ht="12.75" customHeight="1" outlineLevel="1">
      <c r="A8" s="365"/>
      <c r="B8" s="469"/>
      <c r="C8" s="468"/>
      <c r="D8" s="468"/>
      <c r="E8" s="468"/>
      <c r="F8" s="468"/>
      <c r="G8" s="344" t="s">
        <v>229</v>
      </c>
      <c r="H8" s="343"/>
      <c r="I8" s="455"/>
      <c r="J8" s="455"/>
      <c r="K8" s="455"/>
      <c r="L8" s="344" t="s">
        <v>272</v>
      </c>
      <c r="M8" s="348"/>
      <c r="N8" s="337"/>
      <c r="O8" s="467"/>
      <c r="P8" s="348"/>
      <c r="Q8" s="337"/>
      <c r="R8" s="337"/>
      <c r="S8" s="361"/>
      <c r="T8" s="344" t="s">
        <v>10</v>
      </c>
      <c r="U8" s="348"/>
      <c r="V8" s="348"/>
      <c r="W8" s="348"/>
      <c r="X8" s="348"/>
      <c r="Y8" s="361"/>
    </row>
    <row r="9" spans="1:25" s="335" customFormat="1" ht="20.25" outlineLevel="1">
      <c r="A9" s="365"/>
      <c r="B9" s="466"/>
      <c r="D9" s="465" t="s">
        <v>271</v>
      </c>
      <c r="E9" s="465" t="s">
        <v>270</v>
      </c>
      <c r="F9" s="363"/>
      <c r="G9" s="1381"/>
      <c r="H9" s="1362"/>
      <c r="I9" s="1362"/>
      <c r="J9" s="1362"/>
      <c r="K9" s="1363"/>
      <c r="L9" s="1408"/>
      <c r="M9" s="1409"/>
      <c r="N9" s="1409"/>
      <c r="O9" s="1409"/>
      <c r="P9" s="1409"/>
      <c r="Q9" s="1409"/>
      <c r="R9" s="1409"/>
      <c r="S9" s="1410"/>
      <c r="T9" s="1411"/>
      <c r="U9" s="1412"/>
      <c r="V9" s="1412"/>
      <c r="W9" s="1412"/>
      <c r="X9" s="1412"/>
      <c r="Y9" s="1413"/>
    </row>
    <row r="10" spans="1:25" s="335" customFormat="1" ht="12.75" customHeight="1" outlineLevel="1">
      <c r="A10" s="453"/>
      <c r="B10" s="344" t="s">
        <v>260</v>
      </c>
      <c r="C10" s="343"/>
      <c r="D10" s="343"/>
      <c r="E10" s="455"/>
      <c r="F10" s="455"/>
      <c r="G10" s="344" t="s">
        <v>269</v>
      </c>
      <c r="H10" s="343"/>
      <c r="I10" s="455"/>
      <c r="J10" s="455"/>
      <c r="K10" s="455"/>
      <c r="L10" s="360"/>
      <c r="M10" s="337"/>
      <c r="N10" s="337"/>
      <c r="O10" s="337"/>
      <c r="P10" s="337"/>
      <c r="Q10" s="337"/>
      <c r="R10" s="337"/>
      <c r="S10" s="336"/>
      <c r="T10" s="343" t="s">
        <v>222</v>
      </c>
      <c r="U10" s="1414"/>
      <c r="V10" s="1414"/>
      <c r="W10" s="1414"/>
      <c r="X10" s="1414"/>
      <c r="Y10" s="336"/>
    </row>
    <row r="11" spans="1:25" s="335" customFormat="1" ht="21.75" customHeight="1" outlineLevel="1">
      <c r="A11" s="453"/>
      <c r="B11" s="1381"/>
      <c r="C11" s="1362"/>
      <c r="D11" s="1362"/>
      <c r="E11" s="1362"/>
      <c r="F11" s="1363"/>
      <c r="G11" s="1381"/>
      <c r="H11" s="1362"/>
      <c r="I11" s="1362"/>
      <c r="J11" s="1362"/>
      <c r="K11" s="1363"/>
      <c r="L11" s="464"/>
      <c r="M11" s="463"/>
      <c r="N11" s="463"/>
      <c r="O11" s="463"/>
      <c r="P11" s="463"/>
      <c r="Q11" s="463"/>
      <c r="R11" s="463"/>
      <c r="S11" s="462"/>
      <c r="T11" s="1411"/>
      <c r="U11" s="1412"/>
      <c r="V11" s="1412"/>
      <c r="W11" s="1412"/>
      <c r="X11" s="1412"/>
      <c r="Y11" s="1413"/>
    </row>
    <row r="12" spans="1:25" s="335" customFormat="1" ht="12.75" customHeight="1" outlineLevel="1">
      <c r="A12" s="453"/>
      <c r="B12" s="344" t="s">
        <v>258</v>
      </c>
      <c r="C12" s="343"/>
      <c r="D12" s="343"/>
      <c r="E12" s="455"/>
      <c r="F12" s="455"/>
      <c r="G12" s="344" t="s">
        <v>268</v>
      </c>
      <c r="H12" s="343"/>
      <c r="I12" s="455"/>
      <c r="J12" s="455"/>
      <c r="K12" s="455"/>
      <c r="L12" s="461"/>
      <c r="M12" s="340"/>
      <c r="N12" s="340"/>
      <c r="O12" s="340"/>
      <c r="P12" s="340"/>
      <c r="Q12" s="340"/>
      <c r="R12" s="340"/>
      <c r="S12" s="340"/>
      <c r="T12" s="340"/>
      <c r="U12" s="340"/>
      <c r="V12" s="340"/>
      <c r="W12" s="340"/>
      <c r="X12" s="340"/>
      <c r="Y12" s="460"/>
    </row>
    <row r="13" spans="1:25" s="335" customFormat="1" ht="21" customHeight="1" outlineLevel="1">
      <c r="A13" s="453"/>
      <c r="B13" s="1381"/>
      <c r="C13" s="1362"/>
      <c r="D13" s="1362"/>
      <c r="E13" s="1362"/>
      <c r="F13" s="1363"/>
      <c r="G13" s="1381"/>
      <c r="H13" s="1362"/>
      <c r="I13" s="1362"/>
      <c r="J13" s="1362"/>
      <c r="K13" s="1363"/>
      <c r="L13" s="459"/>
      <c r="M13" s="458"/>
      <c r="N13" s="458"/>
      <c r="O13" s="458"/>
      <c r="P13" s="458"/>
      <c r="Q13" s="458"/>
      <c r="R13" s="458"/>
      <c r="S13" s="458"/>
      <c r="T13" s="457"/>
      <c r="U13" s="457"/>
      <c r="V13" s="457"/>
      <c r="W13" s="457"/>
      <c r="X13" s="457"/>
      <c r="Y13" s="456"/>
    </row>
    <row r="14" spans="1:25" s="335" customFormat="1" ht="12.75" customHeight="1" outlineLevel="1">
      <c r="A14" s="453"/>
      <c r="B14" s="344" t="s">
        <v>256</v>
      </c>
      <c r="C14" s="343"/>
      <c r="D14" s="343"/>
      <c r="E14" s="455"/>
      <c r="F14" s="455"/>
      <c r="G14" s="344" t="s">
        <v>255</v>
      </c>
      <c r="H14" s="343"/>
      <c r="I14" s="455"/>
      <c r="J14" s="455"/>
      <c r="K14" s="455"/>
      <c r="L14" s="340"/>
      <c r="M14" s="341"/>
      <c r="N14" s="340"/>
      <c r="O14" s="340"/>
      <c r="P14" s="339"/>
      <c r="Q14" s="454"/>
      <c r="R14" s="454"/>
      <c r="S14" s="454"/>
      <c r="T14" s="337"/>
      <c r="U14" s="337"/>
      <c r="V14" s="337"/>
      <c r="W14" s="337"/>
      <c r="X14" s="337"/>
      <c r="Y14" s="336"/>
    </row>
    <row r="15" spans="1:25" s="335" customFormat="1" ht="20.25" customHeight="1" outlineLevel="1">
      <c r="A15" s="453"/>
      <c r="B15" s="1408"/>
      <c r="C15" s="1409"/>
      <c r="D15" s="1409"/>
      <c r="E15" s="1409"/>
      <c r="F15" s="1410"/>
      <c r="G15" s="1408"/>
      <c r="H15" s="1409"/>
      <c r="I15" s="1409"/>
      <c r="J15" s="1409"/>
      <c r="K15" s="1409"/>
      <c r="L15" s="1409"/>
      <c r="M15" s="1409"/>
      <c r="N15" s="1409"/>
      <c r="O15" s="1409"/>
      <c r="P15" s="1409"/>
      <c r="Q15" s="1409"/>
      <c r="R15" s="1409"/>
      <c r="S15" s="1409"/>
      <c r="T15" s="1409"/>
      <c r="U15" s="1409"/>
      <c r="V15" s="1409"/>
      <c r="W15" s="1409"/>
      <c r="X15" s="1409"/>
      <c r="Y15" s="1410"/>
    </row>
    <row r="16" spans="1:25" s="328" customFormat="1" ht="88.5" customHeight="1" thickBot="1">
      <c r="A16" s="452"/>
      <c r="B16" s="451" t="s">
        <v>219</v>
      </c>
      <c r="C16" s="449" t="s">
        <v>254</v>
      </c>
      <c r="D16" s="449" t="s">
        <v>253</v>
      </c>
      <c r="E16" s="449" t="s">
        <v>267</v>
      </c>
      <c r="F16" s="449" t="s">
        <v>12</v>
      </c>
      <c r="G16" s="449" t="s">
        <v>13</v>
      </c>
      <c r="H16" s="509" t="s">
        <v>216</v>
      </c>
      <c r="I16" s="449" t="s">
        <v>215</v>
      </c>
      <c r="J16" s="449" t="s">
        <v>214</v>
      </c>
      <c r="K16" s="509" t="s">
        <v>213</v>
      </c>
      <c r="L16" s="449" t="s">
        <v>212</v>
      </c>
      <c r="M16" s="509" t="s">
        <v>211</v>
      </c>
      <c r="N16" s="449" t="s">
        <v>210</v>
      </c>
      <c r="O16" s="449" t="s">
        <v>134</v>
      </c>
      <c r="P16" s="450" t="s">
        <v>209</v>
      </c>
      <c r="Q16" s="449" t="s">
        <v>14</v>
      </c>
      <c r="R16" s="449" t="s">
        <v>208</v>
      </c>
      <c r="S16" s="449" t="s">
        <v>188</v>
      </c>
      <c r="T16" s="449" t="s">
        <v>207</v>
      </c>
      <c r="U16" s="449" t="s">
        <v>206</v>
      </c>
      <c r="V16" s="509" t="s">
        <v>266</v>
      </c>
      <c r="W16" s="509" t="s">
        <v>265</v>
      </c>
      <c r="X16" s="509" t="s">
        <v>264</v>
      </c>
      <c r="Y16" s="448" t="s">
        <v>263</v>
      </c>
    </row>
    <row r="17" spans="2:25">
      <c r="B17" s="447">
        <v>1</v>
      </c>
      <c r="C17" s="446"/>
      <c r="D17" s="443"/>
      <c r="E17" s="443"/>
      <c r="F17" s="443"/>
      <c r="G17" s="443"/>
      <c r="H17" s="445"/>
      <c r="I17" s="443"/>
      <c r="J17" s="443"/>
      <c r="K17" s="441"/>
      <c r="L17" s="443"/>
      <c r="M17" s="441"/>
      <c r="N17" s="444">
        <f t="shared" ref="N17:N48" si="0">H17*K17</f>
        <v>0</v>
      </c>
      <c r="O17" s="444">
        <f t="shared" ref="O17:O48" si="1">H17*K17*M17</f>
        <v>0</v>
      </c>
      <c r="P17" s="443"/>
      <c r="Q17" s="443"/>
      <c r="R17" s="443"/>
      <c r="S17" s="442"/>
      <c r="T17" s="443"/>
      <c r="U17" s="442"/>
      <c r="V17" s="441"/>
      <c r="W17" s="441"/>
      <c r="X17" s="441"/>
      <c r="Y17" s="440">
        <f t="shared" ref="Y17:Y48" si="2">V17*W17*X17</f>
        <v>0</v>
      </c>
    </row>
    <row r="18" spans="2:25" ht="18" customHeight="1">
      <c r="B18" s="439">
        <v>2</v>
      </c>
      <c r="C18" s="438"/>
      <c r="D18" s="435"/>
      <c r="E18" s="435"/>
      <c r="F18" s="435"/>
      <c r="G18" s="435"/>
      <c r="H18" s="321"/>
      <c r="I18" s="435"/>
      <c r="J18" s="435"/>
      <c r="K18" s="433"/>
      <c r="L18" s="435"/>
      <c r="M18" s="433"/>
      <c r="N18" s="436">
        <f t="shared" si="0"/>
        <v>0</v>
      </c>
      <c r="O18" s="436">
        <f t="shared" si="1"/>
        <v>0</v>
      </c>
      <c r="P18" s="435"/>
      <c r="Q18" s="435"/>
      <c r="R18" s="435"/>
      <c r="S18" s="434"/>
      <c r="T18" s="435"/>
      <c r="U18" s="434"/>
      <c r="V18" s="433"/>
      <c r="W18" s="433"/>
      <c r="X18" s="433"/>
      <c r="Y18" s="432">
        <f t="shared" si="2"/>
        <v>0</v>
      </c>
    </row>
    <row r="19" spans="2:25" ht="18" customHeight="1">
      <c r="B19" s="439">
        <v>3</v>
      </c>
      <c r="C19" s="438"/>
      <c r="D19" s="435"/>
      <c r="E19" s="435"/>
      <c r="F19" s="435"/>
      <c r="G19" s="435"/>
      <c r="H19" s="437"/>
      <c r="I19" s="435"/>
      <c r="J19" s="435"/>
      <c r="K19" s="433"/>
      <c r="L19" s="435"/>
      <c r="M19" s="433"/>
      <c r="N19" s="436">
        <f t="shared" si="0"/>
        <v>0</v>
      </c>
      <c r="O19" s="436">
        <f t="shared" si="1"/>
        <v>0</v>
      </c>
      <c r="P19" s="435"/>
      <c r="Q19" s="435"/>
      <c r="R19" s="435"/>
      <c r="S19" s="434"/>
      <c r="T19" s="435"/>
      <c r="U19" s="434"/>
      <c r="V19" s="433"/>
      <c r="W19" s="433"/>
      <c r="X19" s="433"/>
      <c r="Y19" s="432">
        <f t="shared" si="2"/>
        <v>0</v>
      </c>
    </row>
    <row r="20" spans="2:25" ht="18" customHeight="1">
      <c r="B20" s="439">
        <v>4</v>
      </c>
      <c r="C20" s="438"/>
      <c r="D20" s="435"/>
      <c r="E20" s="435"/>
      <c r="F20" s="435"/>
      <c r="G20" s="435"/>
      <c r="H20" s="437"/>
      <c r="I20" s="435"/>
      <c r="J20" s="435"/>
      <c r="K20" s="433"/>
      <c r="L20" s="435"/>
      <c r="M20" s="433"/>
      <c r="N20" s="436">
        <f t="shared" si="0"/>
        <v>0</v>
      </c>
      <c r="O20" s="436">
        <f t="shared" si="1"/>
        <v>0</v>
      </c>
      <c r="P20" s="435"/>
      <c r="Q20" s="435"/>
      <c r="R20" s="435"/>
      <c r="S20" s="434"/>
      <c r="T20" s="435"/>
      <c r="U20" s="434"/>
      <c r="V20" s="433"/>
      <c r="W20" s="433"/>
      <c r="X20" s="433"/>
      <c r="Y20" s="432">
        <f t="shared" si="2"/>
        <v>0</v>
      </c>
    </row>
    <row r="21" spans="2:25" ht="18" customHeight="1">
      <c r="B21" s="439">
        <v>5</v>
      </c>
      <c r="C21" s="438"/>
      <c r="D21" s="435"/>
      <c r="E21" s="435"/>
      <c r="F21" s="435"/>
      <c r="G21" s="435"/>
      <c r="H21" s="437"/>
      <c r="I21" s="435"/>
      <c r="J21" s="435"/>
      <c r="K21" s="433"/>
      <c r="L21" s="435"/>
      <c r="M21" s="433"/>
      <c r="N21" s="436">
        <f t="shared" si="0"/>
        <v>0</v>
      </c>
      <c r="O21" s="436">
        <f t="shared" si="1"/>
        <v>0</v>
      </c>
      <c r="P21" s="435"/>
      <c r="Q21" s="435"/>
      <c r="R21" s="435"/>
      <c r="S21" s="434"/>
      <c r="T21" s="435"/>
      <c r="U21" s="434"/>
      <c r="V21" s="433"/>
      <c r="W21" s="433"/>
      <c r="X21" s="433"/>
      <c r="Y21" s="432">
        <f t="shared" si="2"/>
        <v>0</v>
      </c>
    </row>
    <row r="22" spans="2:25" ht="18" customHeight="1">
      <c r="B22" s="439">
        <v>6</v>
      </c>
      <c r="C22" s="438"/>
      <c r="D22" s="435"/>
      <c r="E22" s="435"/>
      <c r="F22" s="435"/>
      <c r="G22" s="435"/>
      <c r="H22" s="437"/>
      <c r="I22" s="435"/>
      <c r="J22" s="435"/>
      <c r="K22" s="433"/>
      <c r="L22" s="435"/>
      <c r="M22" s="433"/>
      <c r="N22" s="436">
        <f t="shared" si="0"/>
        <v>0</v>
      </c>
      <c r="O22" s="436">
        <f t="shared" si="1"/>
        <v>0</v>
      </c>
      <c r="P22" s="435"/>
      <c r="Q22" s="435"/>
      <c r="R22" s="435"/>
      <c r="S22" s="434"/>
      <c r="T22" s="435"/>
      <c r="U22" s="434"/>
      <c r="V22" s="433"/>
      <c r="W22" s="433"/>
      <c r="X22" s="433"/>
      <c r="Y22" s="432">
        <f t="shared" si="2"/>
        <v>0</v>
      </c>
    </row>
    <row r="23" spans="2:25" ht="18" customHeight="1">
      <c r="B23" s="439">
        <v>7</v>
      </c>
      <c r="C23" s="438"/>
      <c r="D23" s="435"/>
      <c r="E23" s="435"/>
      <c r="F23" s="435"/>
      <c r="G23" s="435"/>
      <c r="H23" s="437"/>
      <c r="I23" s="435"/>
      <c r="J23" s="435"/>
      <c r="K23" s="433"/>
      <c r="L23" s="435"/>
      <c r="M23" s="433"/>
      <c r="N23" s="436">
        <f t="shared" si="0"/>
        <v>0</v>
      </c>
      <c r="O23" s="436">
        <f t="shared" si="1"/>
        <v>0</v>
      </c>
      <c r="P23" s="435"/>
      <c r="Q23" s="435"/>
      <c r="R23" s="435"/>
      <c r="S23" s="434"/>
      <c r="T23" s="435"/>
      <c r="U23" s="434"/>
      <c r="V23" s="433"/>
      <c r="W23" s="433"/>
      <c r="X23" s="433"/>
      <c r="Y23" s="432">
        <f t="shared" si="2"/>
        <v>0</v>
      </c>
    </row>
    <row r="24" spans="2:25" ht="18" customHeight="1">
      <c r="B24" s="439">
        <v>8</v>
      </c>
      <c r="C24" s="438"/>
      <c r="D24" s="435"/>
      <c r="E24" s="435"/>
      <c r="F24" s="435"/>
      <c r="G24" s="435"/>
      <c r="H24" s="437"/>
      <c r="I24" s="435"/>
      <c r="J24" s="435"/>
      <c r="K24" s="433"/>
      <c r="L24" s="435"/>
      <c r="M24" s="433"/>
      <c r="N24" s="436">
        <f t="shared" si="0"/>
        <v>0</v>
      </c>
      <c r="O24" s="436">
        <f t="shared" si="1"/>
        <v>0</v>
      </c>
      <c r="P24" s="435"/>
      <c r="Q24" s="435"/>
      <c r="R24" s="435"/>
      <c r="S24" s="434"/>
      <c r="T24" s="435"/>
      <c r="U24" s="434"/>
      <c r="V24" s="433"/>
      <c r="W24" s="433"/>
      <c r="X24" s="433"/>
      <c r="Y24" s="432">
        <f t="shared" si="2"/>
        <v>0</v>
      </c>
    </row>
    <row r="25" spans="2:25" ht="18" customHeight="1">
      <c r="B25" s="439">
        <v>9</v>
      </c>
      <c r="C25" s="438"/>
      <c r="D25" s="435"/>
      <c r="E25" s="435"/>
      <c r="F25" s="435"/>
      <c r="G25" s="435"/>
      <c r="H25" s="437"/>
      <c r="I25" s="435"/>
      <c r="J25" s="435"/>
      <c r="K25" s="433"/>
      <c r="L25" s="435"/>
      <c r="M25" s="433"/>
      <c r="N25" s="436">
        <f t="shared" si="0"/>
        <v>0</v>
      </c>
      <c r="O25" s="436">
        <f t="shared" si="1"/>
        <v>0</v>
      </c>
      <c r="P25" s="435"/>
      <c r="Q25" s="435"/>
      <c r="R25" s="435"/>
      <c r="S25" s="434"/>
      <c r="T25" s="435"/>
      <c r="U25" s="434"/>
      <c r="V25" s="433"/>
      <c r="W25" s="433"/>
      <c r="X25" s="433"/>
      <c r="Y25" s="432">
        <f t="shared" si="2"/>
        <v>0</v>
      </c>
    </row>
    <row r="26" spans="2:25" ht="18" customHeight="1">
      <c r="B26" s="439">
        <v>10</v>
      </c>
      <c r="C26" s="438"/>
      <c r="D26" s="435"/>
      <c r="E26" s="435"/>
      <c r="F26" s="435"/>
      <c r="G26" s="435"/>
      <c r="H26" s="437"/>
      <c r="I26" s="435"/>
      <c r="J26" s="435"/>
      <c r="K26" s="433"/>
      <c r="L26" s="435"/>
      <c r="M26" s="433"/>
      <c r="N26" s="436">
        <f t="shared" si="0"/>
        <v>0</v>
      </c>
      <c r="O26" s="436">
        <f t="shared" si="1"/>
        <v>0</v>
      </c>
      <c r="P26" s="435"/>
      <c r="Q26" s="435"/>
      <c r="R26" s="435"/>
      <c r="S26" s="434"/>
      <c r="T26" s="435"/>
      <c r="U26" s="434"/>
      <c r="V26" s="433"/>
      <c r="W26" s="433"/>
      <c r="X26" s="433"/>
      <c r="Y26" s="432">
        <f t="shared" si="2"/>
        <v>0</v>
      </c>
    </row>
    <row r="27" spans="2:25" ht="18" customHeight="1">
      <c r="B27" s="439">
        <v>11</v>
      </c>
      <c r="C27" s="438"/>
      <c r="D27" s="435"/>
      <c r="E27" s="435"/>
      <c r="F27" s="435"/>
      <c r="G27" s="435"/>
      <c r="H27" s="437"/>
      <c r="I27" s="435"/>
      <c r="J27" s="435"/>
      <c r="K27" s="433"/>
      <c r="L27" s="435"/>
      <c r="M27" s="433"/>
      <c r="N27" s="436">
        <f t="shared" si="0"/>
        <v>0</v>
      </c>
      <c r="O27" s="436">
        <f t="shared" si="1"/>
        <v>0</v>
      </c>
      <c r="P27" s="435"/>
      <c r="Q27" s="435"/>
      <c r="R27" s="435"/>
      <c r="S27" s="434"/>
      <c r="T27" s="435"/>
      <c r="U27" s="434"/>
      <c r="V27" s="433"/>
      <c r="W27" s="433"/>
      <c r="X27" s="433"/>
      <c r="Y27" s="432">
        <f t="shared" si="2"/>
        <v>0</v>
      </c>
    </row>
    <row r="28" spans="2:25" ht="18" customHeight="1">
      <c r="B28" s="439">
        <v>12</v>
      </c>
      <c r="C28" s="438"/>
      <c r="D28" s="435"/>
      <c r="E28" s="435"/>
      <c r="F28" s="435"/>
      <c r="G28" s="435"/>
      <c r="H28" s="437"/>
      <c r="I28" s="435"/>
      <c r="J28" s="435"/>
      <c r="K28" s="433"/>
      <c r="L28" s="435"/>
      <c r="M28" s="433"/>
      <c r="N28" s="436">
        <f t="shared" si="0"/>
        <v>0</v>
      </c>
      <c r="O28" s="436">
        <f t="shared" si="1"/>
        <v>0</v>
      </c>
      <c r="P28" s="435"/>
      <c r="Q28" s="435"/>
      <c r="R28" s="435"/>
      <c r="S28" s="434"/>
      <c r="T28" s="435"/>
      <c r="U28" s="434"/>
      <c r="V28" s="433"/>
      <c r="W28" s="433"/>
      <c r="X28" s="433"/>
      <c r="Y28" s="432">
        <f t="shared" si="2"/>
        <v>0</v>
      </c>
    </row>
    <row r="29" spans="2:25" ht="18" customHeight="1">
      <c r="B29" s="439">
        <v>13</v>
      </c>
      <c r="C29" s="438"/>
      <c r="D29" s="435"/>
      <c r="E29" s="435"/>
      <c r="F29" s="435"/>
      <c r="G29" s="435"/>
      <c r="H29" s="437"/>
      <c r="I29" s="435"/>
      <c r="J29" s="435"/>
      <c r="K29" s="433"/>
      <c r="L29" s="435"/>
      <c r="M29" s="433"/>
      <c r="N29" s="436">
        <f t="shared" si="0"/>
        <v>0</v>
      </c>
      <c r="O29" s="436">
        <f t="shared" si="1"/>
        <v>0</v>
      </c>
      <c r="P29" s="435"/>
      <c r="Q29" s="435"/>
      <c r="R29" s="435"/>
      <c r="S29" s="434"/>
      <c r="T29" s="435"/>
      <c r="U29" s="434"/>
      <c r="V29" s="433"/>
      <c r="W29" s="433"/>
      <c r="X29" s="433"/>
      <c r="Y29" s="432">
        <f t="shared" si="2"/>
        <v>0</v>
      </c>
    </row>
    <row r="30" spans="2:25" ht="18" customHeight="1">
      <c r="B30" s="439">
        <v>14</v>
      </c>
      <c r="C30" s="438"/>
      <c r="D30" s="435"/>
      <c r="E30" s="435"/>
      <c r="F30" s="435"/>
      <c r="G30" s="435"/>
      <c r="H30" s="437"/>
      <c r="I30" s="435"/>
      <c r="J30" s="435"/>
      <c r="K30" s="433"/>
      <c r="L30" s="435"/>
      <c r="M30" s="433"/>
      <c r="N30" s="436">
        <f t="shared" si="0"/>
        <v>0</v>
      </c>
      <c r="O30" s="436">
        <f t="shared" si="1"/>
        <v>0</v>
      </c>
      <c r="P30" s="435"/>
      <c r="Q30" s="435"/>
      <c r="R30" s="435"/>
      <c r="S30" s="434"/>
      <c r="T30" s="435"/>
      <c r="U30" s="434"/>
      <c r="V30" s="433"/>
      <c r="W30" s="433"/>
      <c r="X30" s="433"/>
      <c r="Y30" s="432">
        <f t="shared" si="2"/>
        <v>0</v>
      </c>
    </row>
    <row r="31" spans="2:25" ht="18" customHeight="1">
      <c r="B31" s="439">
        <v>15</v>
      </c>
      <c r="C31" s="438"/>
      <c r="D31" s="435"/>
      <c r="E31" s="435"/>
      <c r="F31" s="435"/>
      <c r="G31" s="435"/>
      <c r="H31" s="437"/>
      <c r="I31" s="435"/>
      <c r="J31" s="435"/>
      <c r="K31" s="433"/>
      <c r="L31" s="435"/>
      <c r="M31" s="433"/>
      <c r="N31" s="436">
        <f t="shared" si="0"/>
        <v>0</v>
      </c>
      <c r="O31" s="436">
        <f t="shared" si="1"/>
        <v>0</v>
      </c>
      <c r="P31" s="435"/>
      <c r="Q31" s="435"/>
      <c r="R31" s="435"/>
      <c r="S31" s="434"/>
      <c r="T31" s="435"/>
      <c r="U31" s="434"/>
      <c r="V31" s="433"/>
      <c r="W31" s="433"/>
      <c r="X31" s="433"/>
      <c r="Y31" s="432">
        <f t="shared" si="2"/>
        <v>0</v>
      </c>
    </row>
    <row r="32" spans="2:25" ht="18" customHeight="1">
      <c r="B32" s="439">
        <v>16</v>
      </c>
      <c r="C32" s="438"/>
      <c r="D32" s="435"/>
      <c r="E32" s="435"/>
      <c r="F32" s="435"/>
      <c r="G32" s="435"/>
      <c r="H32" s="437"/>
      <c r="I32" s="435"/>
      <c r="J32" s="435"/>
      <c r="K32" s="433"/>
      <c r="L32" s="435"/>
      <c r="M32" s="433"/>
      <c r="N32" s="436">
        <f t="shared" si="0"/>
        <v>0</v>
      </c>
      <c r="O32" s="436">
        <f t="shared" si="1"/>
        <v>0</v>
      </c>
      <c r="P32" s="435"/>
      <c r="Q32" s="435"/>
      <c r="R32" s="435"/>
      <c r="S32" s="434"/>
      <c r="T32" s="435"/>
      <c r="U32" s="434"/>
      <c r="V32" s="433"/>
      <c r="W32" s="433"/>
      <c r="X32" s="433"/>
      <c r="Y32" s="432">
        <f t="shared" si="2"/>
        <v>0</v>
      </c>
    </row>
    <row r="33" spans="2:25" ht="18" customHeight="1">
      <c r="B33" s="439">
        <v>17</v>
      </c>
      <c r="C33" s="438"/>
      <c r="D33" s="435"/>
      <c r="E33" s="435"/>
      <c r="F33" s="435"/>
      <c r="G33" s="435"/>
      <c r="H33" s="437"/>
      <c r="I33" s="435"/>
      <c r="J33" s="435"/>
      <c r="K33" s="433"/>
      <c r="L33" s="435"/>
      <c r="M33" s="433"/>
      <c r="N33" s="436">
        <f t="shared" si="0"/>
        <v>0</v>
      </c>
      <c r="O33" s="436">
        <f t="shared" si="1"/>
        <v>0</v>
      </c>
      <c r="P33" s="435"/>
      <c r="Q33" s="435"/>
      <c r="R33" s="435"/>
      <c r="S33" s="434"/>
      <c r="T33" s="435"/>
      <c r="U33" s="434"/>
      <c r="V33" s="433"/>
      <c r="W33" s="433"/>
      <c r="X33" s="433"/>
      <c r="Y33" s="432">
        <f t="shared" si="2"/>
        <v>0</v>
      </c>
    </row>
    <row r="34" spans="2:25" ht="18" customHeight="1">
      <c r="B34" s="439">
        <v>18</v>
      </c>
      <c r="C34" s="438"/>
      <c r="D34" s="435"/>
      <c r="E34" s="435"/>
      <c r="F34" s="435"/>
      <c r="G34" s="435"/>
      <c r="H34" s="437"/>
      <c r="I34" s="435"/>
      <c r="J34" s="435"/>
      <c r="K34" s="433"/>
      <c r="L34" s="435"/>
      <c r="M34" s="433"/>
      <c r="N34" s="436">
        <f t="shared" si="0"/>
        <v>0</v>
      </c>
      <c r="O34" s="436">
        <f t="shared" si="1"/>
        <v>0</v>
      </c>
      <c r="P34" s="435"/>
      <c r="Q34" s="435"/>
      <c r="R34" s="435"/>
      <c r="S34" s="434"/>
      <c r="T34" s="435"/>
      <c r="U34" s="434"/>
      <c r="V34" s="433"/>
      <c r="W34" s="433"/>
      <c r="X34" s="433"/>
      <c r="Y34" s="432">
        <f t="shared" si="2"/>
        <v>0</v>
      </c>
    </row>
    <row r="35" spans="2:25" ht="18" customHeight="1">
      <c r="B35" s="439">
        <v>19</v>
      </c>
      <c r="C35" s="438"/>
      <c r="D35" s="435"/>
      <c r="E35" s="435"/>
      <c r="F35" s="435"/>
      <c r="G35" s="435"/>
      <c r="H35" s="437"/>
      <c r="I35" s="435"/>
      <c r="J35" s="435"/>
      <c r="K35" s="433"/>
      <c r="L35" s="435"/>
      <c r="M35" s="433"/>
      <c r="N35" s="436">
        <f t="shared" si="0"/>
        <v>0</v>
      </c>
      <c r="O35" s="436">
        <f t="shared" si="1"/>
        <v>0</v>
      </c>
      <c r="P35" s="435"/>
      <c r="Q35" s="435"/>
      <c r="R35" s="435"/>
      <c r="S35" s="434"/>
      <c r="T35" s="435"/>
      <c r="U35" s="434"/>
      <c r="V35" s="433"/>
      <c r="W35" s="433"/>
      <c r="X35" s="433"/>
      <c r="Y35" s="432">
        <f t="shared" si="2"/>
        <v>0</v>
      </c>
    </row>
    <row r="36" spans="2:25" ht="18" customHeight="1">
      <c r="B36" s="439">
        <v>20</v>
      </c>
      <c r="C36" s="438"/>
      <c r="D36" s="435"/>
      <c r="E36" s="435"/>
      <c r="F36" s="435"/>
      <c r="G36" s="435"/>
      <c r="H36" s="437"/>
      <c r="I36" s="435"/>
      <c r="J36" s="435"/>
      <c r="K36" s="433"/>
      <c r="L36" s="435"/>
      <c r="M36" s="433"/>
      <c r="N36" s="436">
        <f t="shared" si="0"/>
        <v>0</v>
      </c>
      <c r="O36" s="436">
        <f t="shared" si="1"/>
        <v>0</v>
      </c>
      <c r="P36" s="435"/>
      <c r="Q36" s="435"/>
      <c r="R36" s="435"/>
      <c r="S36" s="434"/>
      <c r="T36" s="435"/>
      <c r="U36" s="434"/>
      <c r="V36" s="433"/>
      <c r="W36" s="433"/>
      <c r="X36" s="433"/>
      <c r="Y36" s="432">
        <f t="shared" si="2"/>
        <v>0</v>
      </c>
    </row>
    <row r="37" spans="2:25" ht="18" customHeight="1">
      <c r="B37" s="439">
        <v>21</v>
      </c>
      <c r="C37" s="438"/>
      <c r="D37" s="435"/>
      <c r="E37" s="435"/>
      <c r="F37" s="435"/>
      <c r="G37" s="435"/>
      <c r="H37" s="437"/>
      <c r="I37" s="435"/>
      <c r="J37" s="435"/>
      <c r="K37" s="433"/>
      <c r="L37" s="435"/>
      <c r="M37" s="433"/>
      <c r="N37" s="436">
        <f t="shared" si="0"/>
        <v>0</v>
      </c>
      <c r="O37" s="436">
        <f t="shared" si="1"/>
        <v>0</v>
      </c>
      <c r="P37" s="435"/>
      <c r="Q37" s="435"/>
      <c r="R37" s="435"/>
      <c r="S37" s="434"/>
      <c r="T37" s="435"/>
      <c r="U37" s="434"/>
      <c r="V37" s="433"/>
      <c r="W37" s="433"/>
      <c r="X37" s="433"/>
      <c r="Y37" s="432">
        <f t="shared" si="2"/>
        <v>0</v>
      </c>
    </row>
    <row r="38" spans="2:25" ht="18" customHeight="1">
      <c r="B38" s="439">
        <v>22</v>
      </c>
      <c r="C38" s="438"/>
      <c r="D38" s="435"/>
      <c r="E38" s="435"/>
      <c r="F38" s="435"/>
      <c r="G38" s="435"/>
      <c r="H38" s="437"/>
      <c r="I38" s="435"/>
      <c r="J38" s="435"/>
      <c r="K38" s="433"/>
      <c r="L38" s="435"/>
      <c r="M38" s="433"/>
      <c r="N38" s="436">
        <f t="shared" si="0"/>
        <v>0</v>
      </c>
      <c r="O38" s="436">
        <f t="shared" si="1"/>
        <v>0</v>
      </c>
      <c r="P38" s="435"/>
      <c r="Q38" s="435"/>
      <c r="R38" s="435"/>
      <c r="S38" s="434"/>
      <c r="T38" s="435"/>
      <c r="U38" s="434"/>
      <c r="V38" s="433"/>
      <c r="W38" s="433"/>
      <c r="X38" s="433"/>
      <c r="Y38" s="432">
        <f t="shared" si="2"/>
        <v>0</v>
      </c>
    </row>
    <row r="39" spans="2:25" ht="18" customHeight="1">
      <c r="B39" s="439">
        <v>23</v>
      </c>
      <c r="C39" s="438"/>
      <c r="D39" s="435"/>
      <c r="E39" s="435"/>
      <c r="F39" s="435"/>
      <c r="G39" s="435"/>
      <c r="H39" s="437"/>
      <c r="I39" s="435"/>
      <c r="J39" s="435"/>
      <c r="K39" s="433"/>
      <c r="L39" s="435"/>
      <c r="M39" s="433"/>
      <c r="N39" s="436">
        <f t="shared" si="0"/>
        <v>0</v>
      </c>
      <c r="O39" s="436">
        <f t="shared" si="1"/>
        <v>0</v>
      </c>
      <c r="P39" s="435"/>
      <c r="Q39" s="435"/>
      <c r="R39" s="435"/>
      <c r="S39" s="434"/>
      <c r="T39" s="435"/>
      <c r="U39" s="434"/>
      <c r="V39" s="433"/>
      <c r="W39" s="433"/>
      <c r="X39" s="433"/>
      <c r="Y39" s="432">
        <f t="shared" si="2"/>
        <v>0</v>
      </c>
    </row>
    <row r="40" spans="2:25" ht="18" customHeight="1">
      <c r="B40" s="439">
        <v>24</v>
      </c>
      <c r="C40" s="438"/>
      <c r="D40" s="435"/>
      <c r="E40" s="435"/>
      <c r="F40" s="435"/>
      <c r="G40" s="435"/>
      <c r="H40" s="437"/>
      <c r="I40" s="435"/>
      <c r="J40" s="435"/>
      <c r="K40" s="433"/>
      <c r="L40" s="435"/>
      <c r="M40" s="433"/>
      <c r="N40" s="436">
        <f t="shared" si="0"/>
        <v>0</v>
      </c>
      <c r="O40" s="436">
        <f t="shared" si="1"/>
        <v>0</v>
      </c>
      <c r="P40" s="435"/>
      <c r="Q40" s="435"/>
      <c r="R40" s="435"/>
      <c r="S40" s="434"/>
      <c r="T40" s="435"/>
      <c r="U40" s="434"/>
      <c r="V40" s="433"/>
      <c r="W40" s="433"/>
      <c r="X40" s="433"/>
      <c r="Y40" s="432">
        <f t="shared" si="2"/>
        <v>0</v>
      </c>
    </row>
    <row r="41" spans="2:25" ht="18" customHeight="1">
      <c r="B41" s="439">
        <v>25</v>
      </c>
      <c r="C41" s="438"/>
      <c r="D41" s="435"/>
      <c r="E41" s="435"/>
      <c r="F41" s="435"/>
      <c r="G41" s="435"/>
      <c r="H41" s="437"/>
      <c r="I41" s="435"/>
      <c r="J41" s="435"/>
      <c r="K41" s="433"/>
      <c r="L41" s="435"/>
      <c r="M41" s="433"/>
      <c r="N41" s="436">
        <f t="shared" si="0"/>
        <v>0</v>
      </c>
      <c r="O41" s="436">
        <f t="shared" si="1"/>
        <v>0</v>
      </c>
      <c r="P41" s="435"/>
      <c r="Q41" s="435"/>
      <c r="R41" s="435"/>
      <c r="S41" s="434"/>
      <c r="T41" s="435"/>
      <c r="U41" s="434"/>
      <c r="V41" s="433"/>
      <c r="W41" s="433"/>
      <c r="X41" s="433"/>
      <c r="Y41" s="432">
        <f t="shared" si="2"/>
        <v>0</v>
      </c>
    </row>
    <row r="42" spans="2:25" ht="18" customHeight="1">
      <c r="B42" s="439">
        <v>26</v>
      </c>
      <c r="C42" s="438"/>
      <c r="D42" s="435"/>
      <c r="E42" s="435"/>
      <c r="F42" s="435"/>
      <c r="G42" s="435"/>
      <c r="H42" s="437"/>
      <c r="I42" s="435"/>
      <c r="J42" s="435"/>
      <c r="K42" s="433"/>
      <c r="L42" s="435"/>
      <c r="M42" s="433"/>
      <c r="N42" s="436">
        <f t="shared" si="0"/>
        <v>0</v>
      </c>
      <c r="O42" s="436">
        <f t="shared" si="1"/>
        <v>0</v>
      </c>
      <c r="P42" s="435"/>
      <c r="Q42" s="435"/>
      <c r="R42" s="435"/>
      <c r="S42" s="434"/>
      <c r="T42" s="435"/>
      <c r="U42" s="434"/>
      <c r="V42" s="433"/>
      <c r="W42" s="433"/>
      <c r="X42" s="433"/>
      <c r="Y42" s="432">
        <f t="shared" si="2"/>
        <v>0</v>
      </c>
    </row>
    <row r="43" spans="2:25" ht="18" customHeight="1">
      <c r="B43" s="439">
        <v>27</v>
      </c>
      <c r="C43" s="438"/>
      <c r="D43" s="435"/>
      <c r="E43" s="435"/>
      <c r="F43" s="435"/>
      <c r="G43" s="435"/>
      <c r="H43" s="437"/>
      <c r="I43" s="435"/>
      <c r="J43" s="435"/>
      <c r="K43" s="433"/>
      <c r="L43" s="435"/>
      <c r="M43" s="433"/>
      <c r="N43" s="436">
        <f t="shared" si="0"/>
        <v>0</v>
      </c>
      <c r="O43" s="436">
        <f t="shared" si="1"/>
        <v>0</v>
      </c>
      <c r="P43" s="435"/>
      <c r="Q43" s="435"/>
      <c r="R43" s="435"/>
      <c r="S43" s="434"/>
      <c r="T43" s="435"/>
      <c r="U43" s="434"/>
      <c r="V43" s="433"/>
      <c r="W43" s="433"/>
      <c r="X43" s="433"/>
      <c r="Y43" s="432">
        <f t="shared" si="2"/>
        <v>0</v>
      </c>
    </row>
    <row r="44" spans="2:25" ht="18" customHeight="1">
      <c r="B44" s="439">
        <v>28</v>
      </c>
      <c r="C44" s="438"/>
      <c r="D44" s="435"/>
      <c r="E44" s="435"/>
      <c r="F44" s="435"/>
      <c r="G44" s="435"/>
      <c r="H44" s="437"/>
      <c r="I44" s="435"/>
      <c r="J44" s="435"/>
      <c r="K44" s="433"/>
      <c r="L44" s="435"/>
      <c r="M44" s="433"/>
      <c r="N44" s="436">
        <f t="shared" si="0"/>
        <v>0</v>
      </c>
      <c r="O44" s="436">
        <f t="shared" si="1"/>
        <v>0</v>
      </c>
      <c r="P44" s="435"/>
      <c r="Q44" s="435"/>
      <c r="R44" s="435"/>
      <c r="S44" s="434"/>
      <c r="T44" s="435"/>
      <c r="U44" s="434"/>
      <c r="V44" s="433"/>
      <c r="W44" s="433"/>
      <c r="X44" s="433"/>
      <c r="Y44" s="432">
        <f t="shared" si="2"/>
        <v>0</v>
      </c>
    </row>
    <row r="45" spans="2:25" ht="18" customHeight="1">
      <c r="B45" s="439">
        <v>29</v>
      </c>
      <c r="C45" s="438"/>
      <c r="D45" s="435"/>
      <c r="E45" s="435"/>
      <c r="F45" s="435"/>
      <c r="G45" s="435"/>
      <c r="H45" s="437"/>
      <c r="I45" s="435"/>
      <c r="J45" s="435"/>
      <c r="K45" s="433"/>
      <c r="L45" s="435"/>
      <c r="M45" s="433"/>
      <c r="N45" s="436">
        <f t="shared" si="0"/>
        <v>0</v>
      </c>
      <c r="O45" s="436">
        <f t="shared" si="1"/>
        <v>0</v>
      </c>
      <c r="P45" s="435"/>
      <c r="Q45" s="435"/>
      <c r="R45" s="435"/>
      <c r="S45" s="434"/>
      <c r="T45" s="435"/>
      <c r="U45" s="434"/>
      <c r="V45" s="433"/>
      <c r="W45" s="433"/>
      <c r="X45" s="433"/>
      <c r="Y45" s="432">
        <f t="shared" si="2"/>
        <v>0</v>
      </c>
    </row>
    <row r="46" spans="2:25" ht="18" customHeight="1">
      <c r="B46" s="439">
        <v>30</v>
      </c>
      <c r="C46" s="438"/>
      <c r="D46" s="435"/>
      <c r="E46" s="435"/>
      <c r="F46" s="435"/>
      <c r="G46" s="435"/>
      <c r="H46" s="437"/>
      <c r="I46" s="435"/>
      <c r="J46" s="435"/>
      <c r="K46" s="433"/>
      <c r="L46" s="435"/>
      <c r="M46" s="433"/>
      <c r="N46" s="436">
        <f t="shared" si="0"/>
        <v>0</v>
      </c>
      <c r="O46" s="436">
        <f t="shared" si="1"/>
        <v>0</v>
      </c>
      <c r="P46" s="435"/>
      <c r="Q46" s="435"/>
      <c r="R46" s="435"/>
      <c r="S46" s="434"/>
      <c r="T46" s="435"/>
      <c r="U46" s="434"/>
      <c r="V46" s="433"/>
      <c r="W46" s="433"/>
      <c r="X46" s="433"/>
      <c r="Y46" s="432">
        <f t="shared" si="2"/>
        <v>0</v>
      </c>
    </row>
    <row r="47" spans="2:25" ht="18" customHeight="1">
      <c r="B47" s="439">
        <v>31</v>
      </c>
      <c r="C47" s="438"/>
      <c r="D47" s="435"/>
      <c r="E47" s="435"/>
      <c r="F47" s="435"/>
      <c r="G47" s="435"/>
      <c r="H47" s="437"/>
      <c r="I47" s="435"/>
      <c r="J47" s="435"/>
      <c r="K47" s="433"/>
      <c r="L47" s="435"/>
      <c r="M47" s="433"/>
      <c r="N47" s="436">
        <f t="shared" si="0"/>
        <v>0</v>
      </c>
      <c r="O47" s="436">
        <f t="shared" si="1"/>
        <v>0</v>
      </c>
      <c r="P47" s="435"/>
      <c r="Q47" s="435"/>
      <c r="R47" s="435"/>
      <c r="S47" s="434"/>
      <c r="T47" s="435"/>
      <c r="U47" s="434"/>
      <c r="V47" s="433"/>
      <c r="W47" s="433"/>
      <c r="X47" s="433"/>
      <c r="Y47" s="432">
        <f t="shared" si="2"/>
        <v>0</v>
      </c>
    </row>
    <row r="48" spans="2:25" ht="18" customHeight="1">
      <c r="B48" s="439">
        <v>32</v>
      </c>
      <c r="C48" s="438"/>
      <c r="D48" s="435"/>
      <c r="E48" s="435"/>
      <c r="F48" s="435"/>
      <c r="G48" s="435"/>
      <c r="H48" s="437"/>
      <c r="I48" s="435"/>
      <c r="J48" s="435"/>
      <c r="K48" s="433"/>
      <c r="L48" s="435"/>
      <c r="M48" s="433"/>
      <c r="N48" s="436">
        <f t="shared" si="0"/>
        <v>0</v>
      </c>
      <c r="O48" s="436">
        <f t="shared" si="1"/>
        <v>0</v>
      </c>
      <c r="P48" s="435"/>
      <c r="Q48" s="435"/>
      <c r="R48" s="435"/>
      <c r="S48" s="434"/>
      <c r="T48" s="435"/>
      <c r="U48" s="434"/>
      <c r="V48" s="433"/>
      <c r="W48" s="433"/>
      <c r="X48" s="433"/>
      <c r="Y48" s="432">
        <f t="shared" si="2"/>
        <v>0</v>
      </c>
    </row>
    <row r="49" spans="2:25" ht="18" customHeight="1">
      <c r="B49" s="439">
        <v>33</v>
      </c>
      <c r="C49" s="438"/>
      <c r="D49" s="435"/>
      <c r="E49" s="435"/>
      <c r="F49" s="435"/>
      <c r="G49" s="435"/>
      <c r="H49" s="437"/>
      <c r="I49" s="435"/>
      <c r="J49" s="435"/>
      <c r="K49" s="433"/>
      <c r="L49" s="435"/>
      <c r="M49" s="433"/>
      <c r="N49" s="436">
        <f t="shared" ref="N49:N75" si="3">H49*K49</f>
        <v>0</v>
      </c>
      <c r="O49" s="436">
        <f t="shared" ref="O49:O75" si="4">H49*K49*M49</f>
        <v>0</v>
      </c>
      <c r="P49" s="435"/>
      <c r="Q49" s="435"/>
      <c r="R49" s="435"/>
      <c r="S49" s="434"/>
      <c r="T49" s="435"/>
      <c r="U49" s="434"/>
      <c r="V49" s="433"/>
      <c r="W49" s="433"/>
      <c r="X49" s="433"/>
      <c r="Y49" s="432">
        <f t="shared" ref="Y49:Y75" si="5">V49*W49*X49</f>
        <v>0</v>
      </c>
    </row>
    <row r="50" spans="2:25" ht="18" customHeight="1">
      <c r="B50" s="439">
        <v>34</v>
      </c>
      <c r="C50" s="438"/>
      <c r="D50" s="435"/>
      <c r="E50" s="435"/>
      <c r="F50" s="435"/>
      <c r="G50" s="435"/>
      <c r="H50" s="437"/>
      <c r="I50" s="435"/>
      <c r="J50" s="435"/>
      <c r="K50" s="433"/>
      <c r="L50" s="435"/>
      <c r="M50" s="433"/>
      <c r="N50" s="436">
        <f t="shared" si="3"/>
        <v>0</v>
      </c>
      <c r="O50" s="436">
        <f t="shared" si="4"/>
        <v>0</v>
      </c>
      <c r="P50" s="435"/>
      <c r="Q50" s="435"/>
      <c r="R50" s="435"/>
      <c r="S50" s="434"/>
      <c r="T50" s="435"/>
      <c r="U50" s="434"/>
      <c r="V50" s="433"/>
      <c r="W50" s="433"/>
      <c r="X50" s="433"/>
      <c r="Y50" s="432">
        <f t="shared" si="5"/>
        <v>0</v>
      </c>
    </row>
    <row r="51" spans="2:25" ht="18" customHeight="1">
      <c r="B51" s="439">
        <v>35</v>
      </c>
      <c r="C51" s="438"/>
      <c r="D51" s="435"/>
      <c r="E51" s="435"/>
      <c r="F51" s="435"/>
      <c r="G51" s="435"/>
      <c r="H51" s="437"/>
      <c r="I51" s="435"/>
      <c r="J51" s="435"/>
      <c r="K51" s="433"/>
      <c r="L51" s="435"/>
      <c r="M51" s="433"/>
      <c r="N51" s="436">
        <f t="shared" si="3"/>
        <v>0</v>
      </c>
      <c r="O51" s="436">
        <f t="shared" si="4"/>
        <v>0</v>
      </c>
      <c r="P51" s="435"/>
      <c r="Q51" s="435"/>
      <c r="R51" s="435"/>
      <c r="S51" s="434"/>
      <c r="T51" s="435"/>
      <c r="U51" s="434"/>
      <c r="V51" s="433"/>
      <c r="W51" s="433"/>
      <c r="X51" s="433"/>
      <c r="Y51" s="432">
        <f t="shared" si="5"/>
        <v>0</v>
      </c>
    </row>
    <row r="52" spans="2:25" ht="18" customHeight="1">
      <c r="B52" s="439">
        <v>36</v>
      </c>
      <c r="C52" s="438"/>
      <c r="D52" s="435"/>
      <c r="E52" s="435"/>
      <c r="F52" s="435"/>
      <c r="G52" s="435"/>
      <c r="H52" s="437"/>
      <c r="I52" s="435"/>
      <c r="J52" s="435"/>
      <c r="K52" s="433"/>
      <c r="L52" s="435"/>
      <c r="M52" s="433"/>
      <c r="N52" s="436">
        <f t="shared" si="3"/>
        <v>0</v>
      </c>
      <c r="O52" s="436">
        <f t="shared" si="4"/>
        <v>0</v>
      </c>
      <c r="P52" s="435"/>
      <c r="Q52" s="435"/>
      <c r="R52" s="435"/>
      <c r="S52" s="434"/>
      <c r="T52" s="435"/>
      <c r="U52" s="434"/>
      <c r="V52" s="433"/>
      <c r="W52" s="433"/>
      <c r="X52" s="433"/>
      <c r="Y52" s="432">
        <f t="shared" si="5"/>
        <v>0</v>
      </c>
    </row>
    <row r="53" spans="2:25" ht="18" customHeight="1">
      <c r="B53" s="439">
        <v>37</v>
      </c>
      <c r="C53" s="438"/>
      <c r="D53" s="435"/>
      <c r="E53" s="435"/>
      <c r="F53" s="435"/>
      <c r="G53" s="435"/>
      <c r="H53" s="437"/>
      <c r="I53" s="435"/>
      <c r="J53" s="435"/>
      <c r="K53" s="433"/>
      <c r="L53" s="435"/>
      <c r="M53" s="433"/>
      <c r="N53" s="436">
        <f t="shared" si="3"/>
        <v>0</v>
      </c>
      <c r="O53" s="436">
        <f t="shared" si="4"/>
        <v>0</v>
      </c>
      <c r="P53" s="435"/>
      <c r="Q53" s="435"/>
      <c r="R53" s="435"/>
      <c r="S53" s="434"/>
      <c r="T53" s="435"/>
      <c r="U53" s="434"/>
      <c r="V53" s="433"/>
      <c r="W53" s="433"/>
      <c r="X53" s="433"/>
      <c r="Y53" s="432">
        <f t="shared" si="5"/>
        <v>0</v>
      </c>
    </row>
    <row r="54" spans="2:25" ht="18" customHeight="1">
      <c r="B54" s="439">
        <v>38</v>
      </c>
      <c r="C54" s="438"/>
      <c r="D54" s="435"/>
      <c r="E54" s="435"/>
      <c r="F54" s="435"/>
      <c r="G54" s="435"/>
      <c r="H54" s="437"/>
      <c r="I54" s="435"/>
      <c r="J54" s="435"/>
      <c r="K54" s="433"/>
      <c r="L54" s="435"/>
      <c r="M54" s="433"/>
      <c r="N54" s="436">
        <f t="shared" si="3"/>
        <v>0</v>
      </c>
      <c r="O54" s="436">
        <f t="shared" si="4"/>
        <v>0</v>
      </c>
      <c r="P54" s="435"/>
      <c r="Q54" s="435"/>
      <c r="R54" s="435"/>
      <c r="S54" s="434"/>
      <c r="T54" s="435"/>
      <c r="U54" s="434"/>
      <c r="V54" s="433"/>
      <c r="W54" s="433"/>
      <c r="X54" s="433"/>
      <c r="Y54" s="432">
        <f t="shared" si="5"/>
        <v>0</v>
      </c>
    </row>
    <row r="55" spans="2:25" ht="18" customHeight="1">
      <c r="B55" s="439">
        <v>39</v>
      </c>
      <c r="C55" s="438"/>
      <c r="D55" s="435"/>
      <c r="E55" s="435"/>
      <c r="F55" s="435"/>
      <c r="G55" s="435"/>
      <c r="H55" s="437"/>
      <c r="I55" s="435"/>
      <c r="J55" s="435"/>
      <c r="K55" s="433"/>
      <c r="L55" s="435"/>
      <c r="M55" s="433"/>
      <c r="N55" s="436">
        <f t="shared" si="3"/>
        <v>0</v>
      </c>
      <c r="O55" s="436">
        <f t="shared" si="4"/>
        <v>0</v>
      </c>
      <c r="P55" s="435"/>
      <c r="Q55" s="435"/>
      <c r="R55" s="435"/>
      <c r="S55" s="434"/>
      <c r="T55" s="435"/>
      <c r="U55" s="434"/>
      <c r="V55" s="433"/>
      <c r="W55" s="433"/>
      <c r="X55" s="433"/>
      <c r="Y55" s="432">
        <f t="shared" si="5"/>
        <v>0</v>
      </c>
    </row>
    <row r="56" spans="2:25" ht="18" customHeight="1">
      <c r="B56" s="439">
        <v>40</v>
      </c>
      <c r="C56" s="438"/>
      <c r="D56" s="435"/>
      <c r="E56" s="435"/>
      <c r="F56" s="435"/>
      <c r="G56" s="435"/>
      <c r="H56" s="437"/>
      <c r="I56" s="435"/>
      <c r="J56" s="435"/>
      <c r="K56" s="433"/>
      <c r="L56" s="435"/>
      <c r="M56" s="433"/>
      <c r="N56" s="436">
        <f t="shared" si="3"/>
        <v>0</v>
      </c>
      <c r="O56" s="436">
        <f t="shared" si="4"/>
        <v>0</v>
      </c>
      <c r="P56" s="435"/>
      <c r="Q56" s="435"/>
      <c r="R56" s="435"/>
      <c r="S56" s="434"/>
      <c r="T56" s="435"/>
      <c r="U56" s="434"/>
      <c r="V56" s="433"/>
      <c r="W56" s="433"/>
      <c r="X56" s="433"/>
      <c r="Y56" s="432">
        <f t="shared" si="5"/>
        <v>0</v>
      </c>
    </row>
    <row r="57" spans="2:25" ht="18" customHeight="1">
      <c r="B57" s="439">
        <v>41</v>
      </c>
      <c r="C57" s="438"/>
      <c r="D57" s="435"/>
      <c r="E57" s="435"/>
      <c r="F57" s="435"/>
      <c r="G57" s="435"/>
      <c r="H57" s="437"/>
      <c r="I57" s="435"/>
      <c r="J57" s="435"/>
      <c r="K57" s="433"/>
      <c r="L57" s="435"/>
      <c r="M57" s="433"/>
      <c r="N57" s="436">
        <f t="shared" si="3"/>
        <v>0</v>
      </c>
      <c r="O57" s="436">
        <f t="shared" si="4"/>
        <v>0</v>
      </c>
      <c r="P57" s="435"/>
      <c r="Q57" s="435"/>
      <c r="R57" s="435"/>
      <c r="S57" s="434"/>
      <c r="T57" s="435"/>
      <c r="U57" s="434"/>
      <c r="V57" s="433"/>
      <c r="W57" s="433"/>
      <c r="X57" s="433"/>
      <c r="Y57" s="432">
        <f t="shared" si="5"/>
        <v>0</v>
      </c>
    </row>
    <row r="58" spans="2:25" ht="18" customHeight="1">
      <c r="B58" s="439">
        <v>42</v>
      </c>
      <c r="C58" s="438"/>
      <c r="D58" s="435"/>
      <c r="E58" s="435"/>
      <c r="F58" s="435"/>
      <c r="G58" s="435"/>
      <c r="H58" s="437"/>
      <c r="I58" s="435"/>
      <c r="J58" s="435"/>
      <c r="K58" s="433"/>
      <c r="L58" s="435"/>
      <c r="M58" s="433"/>
      <c r="N58" s="436">
        <f t="shared" si="3"/>
        <v>0</v>
      </c>
      <c r="O58" s="436">
        <f t="shared" si="4"/>
        <v>0</v>
      </c>
      <c r="P58" s="435"/>
      <c r="Q58" s="435"/>
      <c r="R58" s="435"/>
      <c r="S58" s="434"/>
      <c r="T58" s="435"/>
      <c r="U58" s="434"/>
      <c r="V58" s="433"/>
      <c r="W58" s="433"/>
      <c r="X58" s="433"/>
      <c r="Y58" s="432">
        <f t="shared" si="5"/>
        <v>0</v>
      </c>
    </row>
    <row r="59" spans="2:25" ht="18" customHeight="1">
      <c r="B59" s="439">
        <v>43</v>
      </c>
      <c r="C59" s="438"/>
      <c r="D59" s="435"/>
      <c r="E59" s="435"/>
      <c r="F59" s="435"/>
      <c r="G59" s="435"/>
      <c r="H59" s="437"/>
      <c r="I59" s="435"/>
      <c r="J59" s="435"/>
      <c r="K59" s="433"/>
      <c r="L59" s="435"/>
      <c r="M59" s="433"/>
      <c r="N59" s="436">
        <f t="shared" si="3"/>
        <v>0</v>
      </c>
      <c r="O59" s="436">
        <f t="shared" si="4"/>
        <v>0</v>
      </c>
      <c r="P59" s="435"/>
      <c r="Q59" s="435"/>
      <c r="R59" s="435"/>
      <c r="S59" s="434"/>
      <c r="T59" s="435"/>
      <c r="U59" s="434"/>
      <c r="V59" s="433"/>
      <c r="W59" s="433"/>
      <c r="X59" s="433"/>
      <c r="Y59" s="432">
        <f t="shared" si="5"/>
        <v>0</v>
      </c>
    </row>
    <row r="60" spans="2:25" ht="18" customHeight="1">
      <c r="B60" s="439">
        <v>44</v>
      </c>
      <c r="C60" s="438"/>
      <c r="D60" s="435"/>
      <c r="E60" s="435"/>
      <c r="F60" s="435"/>
      <c r="G60" s="435"/>
      <c r="H60" s="437"/>
      <c r="I60" s="435"/>
      <c r="J60" s="435"/>
      <c r="K60" s="433"/>
      <c r="L60" s="435"/>
      <c r="M60" s="433"/>
      <c r="N60" s="436">
        <f t="shared" si="3"/>
        <v>0</v>
      </c>
      <c r="O60" s="436">
        <f t="shared" si="4"/>
        <v>0</v>
      </c>
      <c r="P60" s="435"/>
      <c r="Q60" s="435"/>
      <c r="R60" s="435"/>
      <c r="S60" s="434"/>
      <c r="T60" s="435"/>
      <c r="U60" s="434"/>
      <c r="V60" s="433"/>
      <c r="W60" s="433"/>
      <c r="X60" s="433"/>
      <c r="Y60" s="432">
        <f t="shared" si="5"/>
        <v>0</v>
      </c>
    </row>
    <row r="61" spans="2:25" ht="18" customHeight="1">
      <c r="B61" s="439">
        <v>45</v>
      </c>
      <c r="C61" s="438"/>
      <c r="D61" s="435"/>
      <c r="E61" s="435"/>
      <c r="F61" s="435"/>
      <c r="G61" s="435"/>
      <c r="H61" s="437"/>
      <c r="I61" s="435"/>
      <c r="J61" s="435"/>
      <c r="K61" s="433"/>
      <c r="L61" s="435"/>
      <c r="M61" s="433"/>
      <c r="N61" s="436">
        <f t="shared" si="3"/>
        <v>0</v>
      </c>
      <c r="O61" s="436">
        <f t="shared" si="4"/>
        <v>0</v>
      </c>
      <c r="P61" s="435"/>
      <c r="Q61" s="435"/>
      <c r="R61" s="435"/>
      <c r="S61" s="434"/>
      <c r="T61" s="435"/>
      <c r="U61" s="434"/>
      <c r="V61" s="433"/>
      <c r="W61" s="433"/>
      <c r="X61" s="433"/>
      <c r="Y61" s="432">
        <f t="shared" si="5"/>
        <v>0</v>
      </c>
    </row>
    <row r="62" spans="2:25" ht="18" customHeight="1">
      <c r="B62" s="439">
        <v>46</v>
      </c>
      <c r="C62" s="438"/>
      <c r="D62" s="435"/>
      <c r="E62" s="435"/>
      <c r="F62" s="435"/>
      <c r="G62" s="435"/>
      <c r="H62" s="437"/>
      <c r="I62" s="435"/>
      <c r="J62" s="435"/>
      <c r="K62" s="433"/>
      <c r="L62" s="435"/>
      <c r="M62" s="433"/>
      <c r="N62" s="436">
        <f t="shared" si="3"/>
        <v>0</v>
      </c>
      <c r="O62" s="436">
        <f t="shared" si="4"/>
        <v>0</v>
      </c>
      <c r="P62" s="435"/>
      <c r="Q62" s="435"/>
      <c r="R62" s="435"/>
      <c r="S62" s="434"/>
      <c r="T62" s="435"/>
      <c r="U62" s="434"/>
      <c r="V62" s="433"/>
      <c r="W62" s="433"/>
      <c r="X62" s="433"/>
      <c r="Y62" s="432">
        <f t="shared" si="5"/>
        <v>0</v>
      </c>
    </row>
    <row r="63" spans="2:25" ht="18" customHeight="1">
      <c r="B63" s="439">
        <v>47</v>
      </c>
      <c r="C63" s="438"/>
      <c r="D63" s="435"/>
      <c r="E63" s="435"/>
      <c r="F63" s="435"/>
      <c r="G63" s="435"/>
      <c r="H63" s="437"/>
      <c r="I63" s="435"/>
      <c r="J63" s="435"/>
      <c r="K63" s="433"/>
      <c r="L63" s="435"/>
      <c r="M63" s="433"/>
      <c r="N63" s="436">
        <f t="shared" si="3"/>
        <v>0</v>
      </c>
      <c r="O63" s="436">
        <f t="shared" si="4"/>
        <v>0</v>
      </c>
      <c r="P63" s="435"/>
      <c r="Q63" s="435"/>
      <c r="R63" s="435"/>
      <c r="S63" s="434"/>
      <c r="T63" s="435"/>
      <c r="U63" s="434"/>
      <c r="V63" s="433"/>
      <c r="W63" s="433"/>
      <c r="X63" s="433"/>
      <c r="Y63" s="432">
        <f t="shared" si="5"/>
        <v>0</v>
      </c>
    </row>
    <row r="64" spans="2:25" ht="18" customHeight="1">
      <c r="B64" s="439">
        <v>48</v>
      </c>
      <c r="C64" s="438"/>
      <c r="D64" s="435"/>
      <c r="E64" s="435"/>
      <c r="F64" s="435"/>
      <c r="G64" s="435"/>
      <c r="H64" s="437"/>
      <c r="I64" s="435"/>
      <c r="J64" s="435"/>
      <c r="K64" s="433"/>
      <c r="L64" s="435"/>
      <c r="M64" s="433"/>
      <c r="N64" s="436">
        <f t="shared" si="3"/>
        <v>0</v>
      </c>
      <c r="O64" s="436">
        <f t="shared" si="4"/>
        <v>0</v>
      </c>
      <c r="P64" s="435"/>
      <c r="Q64" s="435"/>
      <c r="R64" s="435"/>
      <c r="S64" s="434"/>
      <c r="T64" s="435"/>
      <c r="U64" s="434"/>
      <c r="V64" s="433"/>
      <c r="W64" s="433"/>
      <c r="X64" s="433"/>
      <c r="Y64" s="432">
        <f t="shared" si="5"/>
        <v>0</v>
      </c>
    </row>
    <row r="65" spans="2:25" ht="18" customHeight="1">
      <c r="B65" s="439">
        <v>49</v>
      </c>
      <c r="C65" s="438"/>
      <c r="D65" s="435"/>
      <c r="E65" s="435"/>
      <c r="F65" s="435"/>
      <c r="G65" s="435"/>
      <c r="H65" s="437"/>
      <c r="I65" s="435"/>
      <c r="J65" s="435"/>
      <c r="K65" s="433"/>
      <c r="L65" s="435"/>
      <c r="M65" s="433"/>
      <c r="N65" s="436">
        <f t="shared" si="3"/>
        <v>0</v>
      </c>
      <c r="O65" s="436">
        <f t="shared" si="4"/>
        <v>0</v>
      </c>
      <c r="P65" s="435"/>
      <c r="Q65" s="435"/>
      <c r="R65" s="435"/>
      <c r="S65" s="434"/>
      <c r="T65" s="435"/>
      <c r="U65" s="434"/>
      <c r="V65" s="433"/>
      <c r="W65" s="433"/>
      <c r="X65" s="433"/>
      <c r="Y65" s="432">
        <f t="shared" si="5"/>
        <v>0</v>
      </c>
    </row>
    <row r="66" spans="2:25" ht="18" customHeight="1">
      <c r="B66" s="439">
        <v>50</v>
      </c>
      <c r="C66" s="438"/>
      <c r="D66" s="435"/>
      <c r="E66" s="435"/>
      <c r="F66" s="435"/>
      <c r="G66" s="435"/>
      <c r="H66" s="437"/>
      <c r="I66" s="435"/>
      <c r="J66" s="435"/>
      <c r="K66" s="433"/>
      <c r="L66" s="435"/>
      <c r="M66" s="433"/>
      <c r="N66" s="436">
        <f t="shared" si="3"/>
        <v>0</v>
      </c>
      <c r="O66" s="436">
        <f t="shared" si="4"/>
        <v>0</v>
      </c>
      <c r="P66" s="435"/>
      <c r="Q66" s="435"/>
      <c r="R66" s="435"/>
      <c r="S66" s="434"/>
      <c r="T66" s="435"/>
      <c r="U66" s="434"/>
      <c r="V66" s="433"/>
      <c r="W66" s="433"/>
      <c r="X66" s="433"/>
      <c r="Y66" s="432">
        <f t="shared" si="5"/>
        <v>0</v>
      </c>
    </row>
    <row r="67" spans="2:25" ht="18" customHeight="1">
      <c r="B67" s="439">
        <v>51</v>
      </c>
      <c r="C67" s="438"/>
      <c r="D67" s="435"/>
      <c r="E67" s="435"/>
      <c r="F67" s="435"/>
      <c r="G67" s="435"/>
      <c r="H67" s="437"/>
      <c r="I67" s="435"/>
      <c r="J67" s="435"/>
      <c r="K67" s="433"/>
      <c r="L67" s="435"/>
      <c r="M67" s="433"/>
      <c r="N67" s="436">
        <f t="shared" si="3"/>
        <v>0</v>
      </c>
      <c r="O67" s="436">
        <f t="shared" si="4"/>
        <v>0</v>
      </c>
      <c r="P67" s="435"/>
      <c r="Q67" s="435"/>
      <c r="R67" s="435"/>
      <c r="S67" s="434"/>
      <c r="T67" s="435"/>
      <c r="U67" s="434"/>
      <c r="V67" s="433"/>
      <c r="W67" s="433"/>
      <c r="X67" s="433"/>
      <c r="Y67" s="432">
        <f t="shared" si="5"/>
        <v>0</v>
      </c>
    </row>
    <row r="68" spans="2:25" ht="18" customHeight="1">
      <c r="B68" s="439">
        <v>52</v>
      </c>
      <c r="C68" s="438"/>
      <c r="D68" s="435"/>
      <c r="E68" s="435"/>
      <c r="F68" s="435"/>
      <c r="G68" s="435"/>
      <c r="H68" s="437"/>
      <c r="I68" s="435"/>
      <c r="J68" s="435"/>
      <c r="K68" s="433"/>
      <c r="L68" s="435"/>
      <c r="M68" s="433"/>
      <c r="N68" s="436">
        <f t="shared" si="3"/>
        <v>0</v>
      </c>
      <c r="O68" s="436">
        <f t="shared" si="4"/>
        <v>0</v>
      </c>
      <c r="P68" s="435"/>
      <c r="Q68" s="435"/>
      <c r="R68" s="435"/>
      <c r="S68" s="434"/>
      <c r="T68" s="435"/>
      <c r="U68" s="434"/>
      <c r="V68" s="433"/>
      <c r="W68" s="433"/>
      <c r="X68" s="433"/>
      <c r="Y68" s="432">
        <f t="shared" si="5"/>
        <v>0</v>
      </c>
    </row>
    <row r="69" spans="2:25" ht="18" customHeight="1">
      <c r="B69" s="439">
        <v>53</v>
      </c>
      <c r="C69" s="438"/>
      <c r="D69" s="435"/>
      <c r="E69" s="435"/>
      <c r="F69" s="435"/>
      <c r="G69" s="435"/>
      <c r="H69" s="437"/>
      <c r="I69" s="435"/>
      <c r="J69" s="435"/>
      <c r="K69" s="433"/>
      <c r="L69" s="435"/>
      <c r="M69" s="433"/>
      <c r="N69" s="436">
        <f t="shared" si="3"/>
        <v>0</v>
      </c>
      <c r="O69" s="436">
        <f t="shared" si="4"/>
        <v>0</v>
      </c>
      <c r="P69" s="435"/>
      <c r="Q69" s="435"/>
      <c r="R69" s="435"/>
      <c r="S69" s="434"/>
      <c r="T69" s="435"/>
      <c r="U69" s="434"/>
      <c r="V69" s="433"/>
      <c r="W69" s="433"/>
      <c r="X69" s="433"/>
      <c r="Y69" s="432">
        <f t="shared" si="5"/>
        <v>0</v>
      </c>
    </row>
    <row r="70" spans="2:25" ht="18" customHeight="1">
      <c r="B70" s="439">
        <v>54</v>
      </c>
      <c r="C70" s="438"/>
      <c r="D70" s="435"/>
      <c r="E70" s="435"/>
      <c r="F70" s="435"/>
      <c r="G70" s="435"/>
      <c r="H70" s="437"/>
      <c r="I70" s="435"/>
      <c r="J70" s="435"/>
      <c r="K70" s="433"/>
      <c r="L70" s="435"/>
      <c r="M70" s="433"/>
      <c r="N70" s="436">
        <f t="shared" si="3"/>
        <v>0</v>
      </c>
      <c r="O70" s="436">
        <f t="shared" si="4"/>
        <v>0</v>
      </c>
      <c r="P70" s="435"/>
      <c r="Q70" s="435"/>
      <c r="R70" s="435"/>
      <c r="S70" s="434"/>
      <c r="T70" s="435"/>
      <c r="U70" s="434"/>
      <c r="V70" s="433"/>
      <c r="W70" s="433"/>
      <c r="X70" s="433"/>
      <c r="Y70" s="432">
        <f t="shared" si="5"/>
        <v>0</v>
      </c>
    </row>
    <row r="71" spans="2:25" ht="18" customHeight="1">
      <c r="B71" s="439">
        <v>55</v>
      </c>
      <c r="C71" s="438"/>
      <c r="D71" s="435"/>
      <c r="E71" s="435"/>
      <c r="F71" s="435"/>
      <c r="G71" s="435"/>
      <c r="H71" s="437"/>
      <c r="I71" s="435"/>
      <c r="J71" s="435"/>
      <c r="K71" s="433"/>
      <c r="L71" s="435"/>
      <c r="M71" s="433"/>
      <c r="N71" s="436">
        <f t="shared" si="3"/>
        <v>0</v>
      </c>
      <c r="O71" s="436">
        <f t="shared" si="4"/>
        <v>0</v>
      </c>
      <c r="P71" s="435"/>
      <c r="Q71" s="435"/>
      <c r="R71" s="435"/>
      <c r="S71" s="434"/>
      <c r="T71" s="435"/>
      <c r="U71" s="434"/>
      <c r="V71" s="433"/>
      <c r="W71" s="433"/>
      <c r="X71" s="433"/>
      <c r="Y71" s="432">
        <f t="shared" si="5"/>
        <v>0</v>
      </c>
    </row>
    <row r="72" spans="2:25" ht="18" customHeight="1">
      <c r="B72" s="439">
        <v>56</v>
      </c>
      <c r="C72" s="438"/>
      <c r="D72" s="435"/>
      <c r="E72" s="435"/>
      <c r="F72" s="435"/>
      <c r="G72" s="435"/>
      <c r="H72" s="437"/>
      <c r="I72" s="435"/>
      <c r="J72" s="435"/>
      <c r="K72" s="433"/>
      <c r="L72" s="435"/>
      <c r="M72" s="433"/>
      <c r="N72" s="436">
        <f t="shared" si="3"/>
        <v>0</v>
      </c>
      <c r="O72" s="436">
        <f t="shared" si="4"/>
        <v>0</v>
      </c>
      <c r="P72" s="435"/>
      <c r="Q72" s="435"/>
      <c r="R72" s="435"/>
      <c r="S72" s="434"/>
      <c r="T72" s="435"/>
      <c r="U72" s="434"/>
      <c r="V72" s="433"/>
      <c r="W72" s="433"/>
      <c r="X72" s="433"/>
      <c r="Y72" s="432">
        <f t="shared" si="5"/>
        <v>0</v>
      </c>
    </row>
    <row r="73" spans="2:25" ht="18" customHeight="1">
      <c r="B73" s="439">
        <v>57</v>
      </c>
      <c r="C73" s="438"/>
      <c r="D73" s="435"/>
      <c r="E73" s="435"/>
      <c r="F73" s="435"/>
      <c r="G73" s="435"/>
      <c r="H73" s="437"/>
      <c r="I73" s="435"/>
      <c r="J73" s="435"/>
      <c r="K73" s="433"/>
      <c r="L73" s="435"/>
      <c r="M73" s="433"/>
      <c r="N73" s="436">
        <f t="shared" si="3"/>
        <v>0</v>
      </c>
      <c r="O73" s="436">
        <f t="shared" si="4"/>
        <v>0</v>
      </c>
      <c r="P73" s="435"/>
      <c r="Q73" s="435"/>
      <c r="R73" s="435"/>
      <c r="S73" s="434"/>
      <c r="T73" s="435"/>
      <c r="U73" s="434"/>
      <c r="V73" s="433"/>
      <c r="W73" s="433"/>
      <c r="X73" s="433"/>
      <c r="Y73" s="432">
        <f t="shared" si="5"/>
        <v>0</v>
      </c>
    </row>
    <row r="74" spans="2:25" ht="18" customHeight="1">
      <c r="B74" s="439">
        <v>58</v>
      </c>
      <c r="C74" s="438"/>
      <c r="D74" s="435"/>
      <c r="E74" s="435"/>
      <c r="F74" s="435"/>
      <c r="G74" s="435"/>
      <c r="H74" s="437"/>
      <c r="I74" s="435"/>
      <c r="J74" s="435"/>
      <c r="K74" s="433"/>
      <c r="L74" s="435"/>
      <c r="M74" s="433"/>
      <c r="N74" s="436">
        <f t="shared" si="3"/>
        <v>0</v>
      </c>
      <c r="O74" s="436">
        <f t="shared" si="4"/>
        <v>0</v>
      </c>
      <c r="P74" s="435"/>
      <c r="Q74" s="435"/>
      <c r="R74" s="435"/>
      <c r="S74" s="434"/>
      <c r="T74" s="435"/>
      <c r="U74" s="434"/>
      <c r="V74" s="433"/>
      <c r="W74" s="433"/>
      <c r="X74" s="433"/>
      <c r="Y74" s="432">
        <f t="shared" si="5"/>
        <v>0</v>
      </c>
    </row>
    <row r="75" spans="2:25" ht="18" customHeight="1">
      <c r="B75" s="431">
        <v>59</v>
      </c>
      <c r="C75" s="430"/>
      <c r="D75" s="427"/>
      <c r="E75" s="427"/>
      <c r="F75" s="427"/>
      <c r="G75" s="427"/>
      <c r="H75" s="429"/>
      <c r="I75" s="427"/>
      <c r="J75" s="427"/>
      <c r="K75" s="425"/>
      <c r="L75" s="427"/>
      <c r="M75" s="425"/>
      <c r="N75" s="428">
        <f t="shared" si="3"/>
        <v>0</v>
      </c>
      <c r="O75" s="428">
        <f t="shared" si="4"/>
        <v>0</v>
      </c>
      <c r="P75" s="427"/>
      <c r="Q75" s="427"/>
      <c r="R75" s="427"/>
      <c r="S75" s="426"/>
      <c r="T75" s="427"/>
      <c r="U75" s="426"/>
      <c r="V75" s="425"/>
      <c r="W75" s="425"/>
      <c r="X75" s="425"/>
      <c r="Y75" s="424">
        <f t="shared" si="5"/>
        <v>0</v>
      </c>
    </row>
    <row r="76" spans="2:25" ht="14.25" customHeight="1">
      <c r="B76" s="380" t="s">
        <v>244</v>
      </c>
      <c r="D76" s="314"/>
      <c r="E76" s="314"/>
      <c r="F76" s="314"/>
      <c r="G76" s="314"/>
      <c r="H76" s="314"/>
    </row>
  </sheetData>
  <mergeCells count="16">
    <mergeCell ref="B15:F15"/>
    <mergeCell ref="G13:K13"/>
    <mergeCell ref="G15:Y15"/>
    <mergeCell ref="T9:Y9"/>
    <mergeCell ref="T11:Y11"/>
    <mergeCell ref="U10:X10"/>
    <mergeCell ref="L9:S9"/>
    <mergeCell ref="B13:F13"/>
    <mergeCell ref="B11:F11"/>
    <mergeCell ref="G9:K9"/>
    <mergeCell ref="G11:K11"/>
    <mergeCell ref="X1:Y1"/>
    <mergeCell ref="B4:G4"/>
    <mergeCell ref="B6:G6"/>
    <mergeCell ref="H4:K4"/>
    <mergeCell ref="H6:K6"/>
  </mergeCells>
  <conditionalFormatting sqref="H17:H75 K17:K75 M17:M75">
    <cfRule type="cellIs" dxfId="41" priority="1" operator="equal">
      <formula>1</formula>
    </cfRule>
    <cfRule type="cellIs" dxfId="40" priority="2" operator="equal">
      <formula>2</formula>
    </cfRule>
    <cfRule type="cellIs" dxfId="39" priority="3" operator="equal">
      <formula>3</formula>
    </cfRule>
    <cfRule type="cellIs" dxfId="38" priority="4" operator="equal">
      <formula>4</formula>
    </cfRule>
    <cfRule type="cellIs" dxfId="37" priority="5" operator="equal">
      <formula>5</formula>
    </cfRule>
    <cfRule type="cellIs" dxfId="36" priority="6" operator="equal">
      <formula>6</formula>
    </cfRule>
    <cfRule type="cellIs" dxfId="35" priority="7" operator="equal">
      <formula>7</formula>
    </cfRule>
    <cfRule type="cellIs" dxfId="34" priority="8" operator="equal">
      <formula>8</formula>
    </cfRule>
    <cfRule type="cellIs" dxfId="33" priority="9" operator="equal">
      <formula>9</formula>
    </cfRule>
    <cfRule type="cellIs" dxfId="32" priority="10" operator="equal">
      <formula>10</formula>
    </cfRule>
  </conditionalFormatting>
  <hyperlinks>
    <hyperlink ref="M16" location="'4b - PFMEA RPN Guidance'!Print_Area" display="DET" xr:uid="{16265369-C5BB-4497-B33A-68D8801C73C9}"/>
    <hyperlink ref="K16" location="'4b - PFMEA RPN Guidance'!Print_Area" display="OCC" xr:uid="{81A1AB23-644C-4117-90F8-8E21EEAE8B7A}"/>
    <hyperlink ref="V16" location="'4b - PFMEA RPN Guidance'!Print_Area" display="Action Result SEV" xr:uid="{04C623A1-57AC-401E-A4AD-C0AF5EEB5E38}"/>
    <hyperlink ref="W16" location="'4b - PFMEA RPN Guidance'!Print_Area" display="Action Result OCC" xr:uid="{64BECE82-DF69-40C1-BFF5-130B9730BC08}"/>
    <hyperlink ref="H16" location="'4b - PFMEA RPN Guidance'!A1" display="SEV" xr:uid="{ED6ABA27-E6B5-4848-BF1D-D11022E2B8A0}"/>
    <hyperlink ref="X16" location="'4b - PFMEA RPN Guidance'!Print_Area" display="Action Result DET" xr:uid="{37EEE6E6-3310-44C9-A94A-535CDA51AD50}"/>
  </hyperlinks>
  <printOptions horizontalCentered="1" headings="1"/>
  <pageMargins left="0.45" right="0.45" top="0.75" bottom="0.75" header="0.3" footer="0.3"/>
  <pageSetup scale="30" fitToHeight="0" orientation="landscape"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9641" r:id="rId4" name="Check Box 25">
              <controlPr defaultSize="0" autoFill="0" autoLine="0" autoPict="0">
                <anchor moveWithCells="1">
                  <from>
                    <xdr:col>3</xdr:col>
                    <xdr:colOff>1781175</xdr:colOff>
                    <xdr:row>7</xdr:row>
                    <xdr:rowOff>95250</xdr:rowOff>
                  </from>
                  <to>
                    <xdr:col>4</xdr:col>
                    <xdr:colOff>47625</xdr:colOff>
                    <xdr:row>8</xdr:row>
                    <xdr:rowOff>190500</xdr:rowOff>
                  </to>
                </anchor>
              </controlPr>
            </control>
          </mc:Choice>
        </mc:AlternateContent>
        <mc:AlternateContent xmlns:mc="http://schemas.openxmlformats.org/markup-compatibility/2006">
          <mc:Choice Requires="x14">
            <control shapeId="239642" r:id="rId5" name="Check Box 26">
              <controlPr defaultSize="0" autoFill="0" autoLine="0" autoPict="0">
                <anchor moveWithCells="1">
                  <from>
                    <xdr:col>2</xdr:col>
                    <xdr:colOff>952500</xdr:colOff>
                    <xdr:row>7</xdr:row>
                    <xdr:rowOff>76200</xdr:rowOff>
                  </from>
                  <to>
                    <xdr:col>3</xdr:col>
                    <xdr:colOff>38100</xdr:colOff>
                    <xdr:row>8</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C393-60DE-446C-9630-3F0199BE1484}">
  <sheetPr codeName="Sheet12">
    <tabColor theme="4"/>
    <pageSetUpPr fitToPage="1"/>
  </sheetPr>
  <dimension ref="B1:AE21"/>
  <sheetViews>
    <sheetView showGridLines="0" zoomScale="70" zoomScaleNormal="70" zoomScaleSheetLayoutView="100" workbookViewId="0">
      <selection activeCell="T10" sqref="T10"/>
    </sheetView>
  </sheetViews>
  <sheetFormatPr defaultColWidth="23" defaultRowHeight="15"/>
  <cols>
    <col min="1" max="1" width="3.42578125" style="485" customWidth="1"/>
    <col min="2" max="2" width="9.5703125" bestFit="1" customWidth="1"/>
    <col min="3" max="3" width="22.85546875" bestFit="1" customWidth="1"/>
    <col min="5" max="5" width="8.140625" bestFit="1" customWidth="1"/>
    <col min="6" max="6" width="7.85546875" bestFit="1" customWidth="1"/>
    <col min="7" max="7" width="9.85546875" bestFit="1" customWidth="1"/>
    <col min="8" max="8" width="2.5703125" customWidth="1"/>
    <col min="10" max="10" width="25.85546875" style="485" bestFit="1" customWidth="1"/>
    <col min="11" max="11" width="7.5703125" style="485" bestFit="1" customWidth="1"/>
    <col min="12" max="12" width="17.5703125" style="485" bestFit="1" customWidth="1"/>
    <col min="13" max="13" width="23" style="485" bestFit="1" customWidth="1"/>
    <col min="14" max="14" width="2.5703125" customWidth="1"/>
    <col min="15" max="15" width="8.85546875" style="485" bestFit="1" customWidth="1"/>
    <col min="16" max="16" width="10.42578125" style="485" customWidth="1"/>
    <col min="17" max="17" width="9.85546875" style="485" bestFit="1" customWidth="1"/>
    <col min="18" max="18" width="10.5703125" style="485" customWidth="1"/>
    <col min="19" max="19" width="11.7109375" style="485" bestFit="1" customWidth="1"/>
    <col min="20" max="20" width="22.7109375" style="485" bestFit="1" customWidth="1"/>
    <col min="21" max="21" width="7.5703125" style="485" bestFit="1" customWidth="1"/>
    <col min="22" max="22" width="21.28515625" style="485" bestFit="1" customWidth="1"/>
    <col min="23" max="23" width="23" style="485"/>
    <col min="24" max="24" width="119.42578125" style="485" bestFit="1" customWidth="1"/>
    <col min="25" max="25" width="12" style="485" bestFit="1" customWidth="1"/>
    <col min="26" max="26" width="17.7109375" style="491" bestFit="1" customWidth="1"/>
    <col min="27" max="27" width="22.5703125" style="490" bestFit="1" customWidth="1"/>
    <col min="28" max="28" width="11.7109375" style="485" bestFit="1" customWidth="1"/>
    <col min="29" max="29" width="22.7109375" style="485" bestFit="1" customWidth="1"/>
    <col min="30" max="31" width="21.28515625" style="485" bestFit="1" customWidth="1"/>
    <col min="32" max="16384" width="23" style="485"/>
  </cols>
  <sheetData>
    <row r="1" spans="2:31" ht="15.75" thickBot="1">
      <c r="J1" s="489" t="s">
        <v>309</v>
      </c>
    </row>
    <row r="2" spans="2:31" ht="19.5" thickBot="1">
      <c r="B2" s="1389" t="s">
        <v>398</v>
      </c>
      <c r="C2" s="1421"/>
      <c r="D2" s="1421"/>
      <c r="E2" s="1421"/>
      <c r="F2" s="1421"/>
      <c r="G2" s="1422"/>
      <c r="H2" s="485"/>
      <c r="I2" s="1389" t="s">
        <v>308</v>
      </c>
      <c r="J2" s="1390"/>
      <c r="K2" s="1390"/>
      <c r="L2" s="1390"/>
      <c r="M2" s="1391"/>
      <c r="N2" s="485"/>
      <c r="O2" s="1389" t="s">
        <v>374</v>
      </c>
      <c r="P2" s="1390"/>
      <c r="Q2" s="1390"/>
      <c r="R2" s="1390"/>
      <c r="S2" s="1390"/>
      <c r="T2" s="1390"/>
      <c r="U2" s="1390"/>
      <c r="V2" s="1391"/>
      <c r="Z2" s="485"/>
      <c r="AA2" s="485"/>
    </row>
    <row r="3" spans="2:31" ht="51.6" customHeight="1" thickBot="1">
      <c r="B3" s="1423" t="s">
        <v>240</v>
      </c>
      <c r="C3" s="1425" t="s">
        <v>307</v>
      </c>
      <c r="D3" s="1425"/>
      <c r="E3" s="1427" t="s">
        <v>399</v>
      </c>
      <c r="F3" s="1427" t="s">
        <v>397</v>
      </c>
      <c r="G3" s="1430" t="s">
        <v>400</v>
      </c>
      <c r="H3" s="485"/>
      <c r="I3" s="1423" t="s">
        <v>240</v>
      </c>
      <c r="J3" s="1425" t="s">
        <v>307</v>
      </c>
      <c r="K3" s="1425"/>
      <c r="L3" s="1425"/>
      <c r="M3" s="1433"/>
      <c r="N3" s="485"/>
      <c r="O3" s="488" t="s">
        <v>240</v>
      </c>
      <c r="P3" s="488" t="s">
        <v>371</v>
      </c>
      <c r="Q3" s="1441" t="s">
        <v>373</v>
      </c>
      <c r="R3" s="1442"/>
      <c r="S3" s="1442"/>
      <c r="T3" s="1443"/>
      <c r="U3" s="488" t="s">
        <v>372</v>
      </c>
      <c r="V3" s="488" t="s">
        <v>371</v>
      </c>
      <c r="Z3" s="485"/>
      <c r="AA3" s="485"/>
    </row>
    <row r="4" spans="2:31" ht="15" customHeight="1" thickBot="1">
      <c r="B4" s="1424"/>
      <c r="C4" s="1426"/>
      <c r="D4" s="1426"/>
      <c r="E4" s="1428"/>
      <c r="F4" s="1428"/>
      <c r="G4" s="1431"/>
      <c r="H4" s="485"/>
      <c r="I4" s="1424"/>
      <c r="J4" s="1426"/>
      <c r="K4" s="1426"/>
      <c r="L4" s="1426"/>
      <c r="M4" s="1434"/>
      <c r="N4" s="485"/>
      <c r="O4" s="1437" t="s">
        <v>241</v>
      </c>
      <c r="P4" s="1437" t="s">
        <v>370</v>
      </c>
      <c r="Q4" s="1439" t="s">
        <v>369</v>
      </c>
      <c r="R4" s="1440"/>
      <c r="S4" s="1437" t="s">
        <v>368</v>
      </c>
      <c r="T4" s="1437" t="s">
        <v>366</v>
      </c>
      <c r="U4" s="1439" t="s">
        <v>367</v>
      </c>
      <c r="V4" s="1440"/>
      <c r="Z4" s="485"/>
      <c r="AA4" s="485"/>
    </row>
    <row r="5" spans="2:31" ht="57" customHeight="1" thickBot="1">
      <c r="B5" s="487" t="s">
        <v>241</v>
      </c>
      <c r="C5" s="487" t="s">
        <v>396</v>
      </c>
      <c r="D5" s="487" t="s">
        <v>395</v>
      </c>
      <c r="E5" s="1429"/>
      <c r="F5" s="1429"/>
      <c r="G5" s="1432"/>
      <c r="H5" s="485"/>
      <c r="I5" s="487" t="s">
        <v>306</v>
      </c>
      <c r="J5" s="487" t="s">
        <v>305</v>
      </c>
      <c r="K5" s="487" t="s">
        <v>241</v>
      </c>
      <c r="L5" s="487" t="s">
        <v>242</v>
      </c>
      <c r="M5" s="487" t="s">
        <v>304</v>
      </c>
      <c r="N5" s="485"/>
      <c r="O5" s="1438"/>
      <c r="P5" s="1438"/>
      <c r="Q5" s="487" t="s">
        <v>365</v>
      </c>
      <c r="R5" s="487" t="s">
        <v>366</v>
      </c>
      <c r="S5" s="1438"/>
      <c r="T5" s="1438"/>
      <c r="U5" s="487" t="s">
        <v>365</v>
      </c>
      <c r="V5" s="487" t="s">
        <v>364</v>
      </c>
      <c r="Z5" s="485"/>
      <c r="AA5" s="485"/>
    </row>
    <row r="6" spans="2:31" ht="51.75" thickBot="1">
      <c r="B6" s="369">
        <v>10</v>
      </c>
      <c r="C6" s="503" t="s">
        <v>394</v>
      </c>
      <c r="D6" s="503" t="s">
        <v>393</v>
      </c>
      <c r="E6" s="506"/>
      <c r="F6" s="508"/>
      <c r="G6" s="1416" t="s">
        <v>392</v>
      </c>
      <c r="H6" s="485"/>
      <c r="I6" s="1415" t="s">
        <v>302</v>
      </c>
      <c r="J6" s="486" t="s">
        <v>303</v>
      </c>
      <c r="K6" s="369">
        <v>10</v>
      </c>
      <c r="L6" s="1415" t="s">
        <v>302</v>
      </c>
      <c r="M6" s="486" t="s">
        <v>301</v>
      </c>
      <c r="N6" s="485"/>
      <c r="O6" s="369">
        <v>10</v>
      </c>
      <c r="P6" s="486" t="s">
        <v>363</v>
      </c>
      <c r="Q6" s="499" t="s">
        <v>362</v>
      </c>
      <c r="R6" s="486" t="s">
        <v>361</v>
      </c>
      <c r="S6" s="500">
        <v>500000</v>
      </c>
      <c r="T6" s="486" t="s">
        <v>360</v>
      </c>
      <c r="U6" s="498" t="s">
        <v>359</v>
      </c>
      <c r="V6" s="486" t="s">
        <v>358</v>
      </c>
      <c r="Z6" s="485"/>
      <c r="AA6" s="485"/>
    </row>
    <row r="7" spans="2:31" ht="51.75" thickBot="1">
      <c r="B7" s="370">
        <v>9</v>
      </c>
      <c r="C7" s="503" t="s">
        <v>391</v>
      </c>
      <c r="D7" s="503" t="s">
        <v>390</v>
      </c>
      <c r="E7" s="505"/>
      <c r="F7" s="508"/>
      <c r="G7" s="1417"/>
      <c r="H7" s="485"/>
      <c r="I7" s="1415"/>
      <c r="J7" s="486" t="s">
        <v>300</v>
      </c>
      <c r="K7" s="370">
        <v>9</v>
      </c>
      <c r="L7" s="1415"/>
      <c r="M7" s="486" t="s">
        <v>299</v>
      </c>
      <c r="N7" s="485"/>
      <c r="O7" s="370">
        <v>9</v>
      </c>
      <c r="P7" s="1415" t="s">
        <v>357</v>
      </c>
      <c r="Q7" s="499" t="s">
        <v>356</v>
      </c>
      <c r="R7" s="486" t="s">
        <v>355</v>
      </c>
      <c r="S7" s="500">
        <v>50000</v>
      </c>
      <c r="T7" s="486" t="s">
        <v>354</v>
      </c>
      <c r="U7" s="486" t="s">
        <v>353</v>
      </c>
      <c r="V7" s="498" t="s">
        <v>352</v>
      </c>
      <c r="Z7" s="485"/>
      <c r="AA7" s="485"/>
    </row>
    <row r="8" spans="2:31" ht="77.25" thickBot="1">
      <c r="B8" s="371">
        <v>8</v>
      </c>
      <c r="C8" s="503" t="s">
        <v>383</v>
      </c>
      <c r="D8" s="503" t="s">
        <v>389</v>
      </c>
      <c r="E8" s="505"/>
      <c r="F8" s="508"/>
      <c r="G8" s="1417"/>
      <c r="H8" s="485"/>
      <c r="I8" s="1415" t="s">
        <v>298</v>
      </c>
      <c r="J8" s="486" t="s">
        <v>297</v>
      </c>
      <c r="K8" s="371">
        <v>8</v>
      </c>
      <c r="L8" s="486" t="s">
        <v>296</v>
      </c>
      <c r="M8" s="486" t="s">
        <v>295</v>
      </c>
      <c r="N8" s="485"/>
      <c r="O8" s="371">
        <v>8</v>
      </c>
      <c r="P8" s="1415"/>
      <c r="Q8" s="499" t="s">
        <v>351</v>
      </c>
      <c r="R8" s="486" t="s">
        <v>350</v>
      </c>
      <c r="S8" s="500">
        <v>20000</v>
      </c>
      <c r="T8" s="486" t="s">
        <v>350</v>
      </c>
      <c r="U8" s="486" t="s">
        <v>349</v>
      </c>
      <c r="V8" s="498" t="s">
        <v>348</v>
      </c>
      <c r="Z8" s="485"/>
      <c r="AA8" s="485"/>
    </row>
    <row r="9" spans="2:31" ht="128.25" thickBot="1">
      <c r="B9" s="372">
        <v>7</v>
      </c>
      <c r="C9" s="503" t="s">
        <v>380</v>
      </c>
      <c r="D9" s="503" t="s">
        <v>388</v>
      </c>
      <c r="E9" s="505"/>
      <c r="F9" s="1416" t="s">
        <v>387</v>
      </c>
      <c r="G9" s="1417"/>
      <c r="H9" s="485"/>
      <c r="I9" s="1415"/>
      <c r="J9" s="486" t="s">
        <v>294</v>
      </c>
      <c r="K9" s="372">
        <v>7</v>
      </c>
      <c r="L9" s="486" t="s">
        <v>293</v>
      </c>
      <c r="M9" s="486" t="s">
        <v>292</v>
      </c>
      <c r="N9" s="485"/>
      <c r="O9" s="372">
        <v>7</v>
      </c>
      <c r="P9" s="1415"/>
      <c r="Q9" s="499" t="s">
        <v>347</v>
      </c>
      <c r="R9" s="486" t="s">
        <v>346</v>
      </c>
      <c r="S9" s="500">
        <v>10000</v>
      </c>
      <c r="T9" s="486" t="s">
        <v>345</v>
      </c>
      <c r="U9" s="486" t="s">
        <v>344</v>
      </c>
      <c r="V9" s="498" t="s">
        <v>343</v>
      </c>
      <c r="Z9" s="485"/>
      <c r="AA9" s="485"/>
    </row>
    <row r="10" spans="2:31" ht="128.25" thickBot="1">
      <c r="B10" s="373">
        <v>6</v>
      </c>
      <c r="C10" s="503" t="s">
        <v>383</v>
      </c>
      <c r="D10" s="503" t="s">
        <v>386</v>
      </c>
      <c r="E10" s="505"/>
      <c r="F10" s="1418"/>
      <c r="G10" s="1417"/>
      <c r="H10" s="485"/>
      <c r="I10" s="1415" t="s">
        <v>291</v>
      </c>
      <c r="J10" s="486" t="s">
        <v>290</v>
      </c>
      <c r="K10" s="373">
        <v>6</v>
      </c>
      <c r="L10" s="1415" t="s">
        <v>285</v>
      </c>
      <c r="M10" s="486" t="s">
        <v>289</v>
      </c>
      <c r="N10" s="485"/>
      <c r="O10" s="373">
        <v>6</v>
      </c>
      <c r="P10" s="1415" t="s">
        <v>342</v>
      </c>
      <c r="Q10" s="499" t="s">
        <v>341</v>
      </c>
      <c r="R10" s="486" t="s">
        <v>340</v>
      </c>
      <c r="S10" s="500">
        <v>5000</v>
      </c>
      <c r="T10" s="486" t="s">
        <v>339</v>
      </c>
      <c r="U10" s="486" t="s">
        <v>338</v>
      </c>
      <c r="V10" s="498" t="s">
        <v>337</v>
      </c>
      <c r="Z10" s="485"/>
      <c r="AA10" s="485"/>
    </row>
    <row r="11" spans="2:31" ht="141" thickBot="1">
      <c r="B11" s="374">
        <v>5</v>
      </c>
      <c r="C11" s="503" t="s">
        <v>380</v>
      </c>
      <c r="D11" s="503" t="s">
        <v>385</v>
      </c>
      <c r="E11" s="505"/>
      <c r="F11" s="1416" t="s">
        <v>384</v>
      </c>
      <c r="G11" s="1418"/>
      <c r="H11" s="485"/>
      <c r="I11" s="1415"/>
      <c r="J11" s="486" t="s">
        <v>288</v>
      </c>
      <c r="K11" s="374">
        <v>5</v>
      </c>
      <c r="L11" s="1415"/>
      <c r="M11" s="486" t="s">
        <v>287</v>
      </c>
      <c r="N11" s="485"/>
      <c r="O11" s="374">
        <v>5</v>
      </c>
      <c r="P11" s="1415"/>
      <c r="Q11" s="499" t="s">
        <v>336</v>
      </c>
      <c r="R11" s="486" t="s">
        <v>335</v>
      </c>
      <c r="S11" s="500">
        <v>1000</v>
      </c>
      <c r="T11" s="486" t="s">
        <v>334</v>
      </c>
      <c r="U11" s="486" t="s">
        <v>333</v>
      </c>
      <c r="V11" s="498" t="s">
        <v>332</v>
      </c>
      <c r="Z11" s="485"/>
      <c r="AA11" s="485"/>
    </row>
    <row r="12" spans="2:31" ht="77.25" thickBot="1">
      <c r="B12" s="375">
        <v>4</v>
      </c>
      <c r="C12" s="503" t="s">
        <v>383</v>
      </c>
      <c r="D12" s="503" t="s">
        <v>382</v>
      </c>
      <c r="E12" s="1416" t="s">
        <v>381</v>
      </c>
      <c r="F12" s="1417"/>
      <c r="G12" s="504"/>
      <c r="H12" s="485"/>
      <c r="I12" s="1415" t="s">
        <v>243</v>
      </c>
      <c r="J12" s="486" t="s">
        <v>286</v>
      </c>
      <c r="K12" s="375">
        <v>4</v>
      </c>
      <c r="L12" s="1415" t="s">
        <v>285</v>
      </c>
      <c r="M12" s="486" t="s">
        <v>284</v>
      </c>
      <c r="N12" s="485"/>
      <c r="O12" s="375">
        <v>4</v>
      </c>
      <c r="P12" s="1415"/>
      <c r="Q12" s="499" t="s">
        <v>331</v>
      </c>
      <c r="R12" s="486" t="s">
        <v>330</v>
      </c>
      <c r="S12" s="486">
        <v>100</v>
      </c>
      <c r="T12" s="486" t="s">
        <v>329</v>
      </c>
      <c r="U12" s="486" t="s">
        <v>328</v>
      </c>
      <c r="V12" s="498" t="s">
        <v>327</v>
      </c>
      <c r="Z12" s="485"/>
      <c r="AA12" s="485"/>
    </row>
    <row r="13" spans="2:31" ht="90" thickBot="1">
      <c r="B13" s="376">
        <v>3</v>
      </c>
      <c r="C13" s="503" t="s">
        <v>380</v>
      </c>
      <c r="D13" s="503" t="s">
        <v>379</v>
      </c>
      <c r="E13" s="1419"/>
      <c r="F13" s="1418"/>
      <c r="G13" s="504"/>
      <c r="H13" s="485"/>
      <c r="I13" s="1415"/>
      <c r="J13" s="486" t="s">
        <v>283</v>
      </c>
      <c r="K13" s="376">
        <v>3</v>
      </c>
      <c r="L13" s="1415"/>
      <c r="M13" s="486" t="s">
        <v>282</v>
      </c>
      <c r="N13" s="485"/>
      <c r="O13" s="376">
        <v>3</v>
      </c>
      <c r="P13" s="1415" t="s">
        <v>326</v>
      </c>
      <c r="Q13" s="499" t="s">
        <v>325</v>
      </c>
      <c r="R13" s="486" t="s">
        <v>324</v>
      </c>
      <c r="S13" s="486">
        <v>10</v>
      </c>
      <c r="T13" s="486" t="s">
        <v>323</v>
      </c>
      <c r="U13" s="486" t="s">
        <v>322</v>
      </c>
      <c r="V13" s="498" t="s">
        <v>321</v>
      </c>
      <c r="Z13" s="485"/>
      <c r="AA13" s="485"/>
    </row>
    <row r="14" spans="2:31" ht="77.25" thickBot="1">
      <c r="B14" s="377">
        <v>2</v>
      </c>
      <c r="C14" s="503" t="s">
        <v>378</v>
      </c>
      <c r="D14" s="503" t="s">
        <v>377</v>
      </c>
      <c r="E14" s="1419"/>
      <c r="F14" s="508"/>
      <c r="G14" s="504"/>
      <c r="H14" s="485"/>
      <c r="I14" s="1415"/>
      <c r="J14" s="486" t="s">
        <v>281</v>
      </c>
      <c r="K14" s="377">
        <v>2</v>
      </c>
      <c r="L14" s="486" t="s">
        <v>280</v>
      </c>
      <c r="M14" s="486" t="s">
        <v>279</v>
      </c>
      <c r="N14" s="485"/>
      <c r="O14" s="377">
        <v>2</v>
      </c>
      <c r="P14" s="1415"/>
      <c r="Q14" s="499" t="s">
        <v>320</v>
      </c>
      <c r="R14" s="486" t="s">
        <v>319</v>
      </c>
      <c r="S14" s="486">
        <v>1</v>
      </c>
      <c r="T14" s="486" t="s">
        <v>318</v>
      </c>
      <c r="U14" s="486" t="s">
        <v>317</v>
      </c>
      <c r="V14" s="498" t="s">
        <v>316</v>
      </c>
      <c r="Z14" s="485"/>
      <c r="AA14" s="485"/>
    </row>
    <row r="15" spans="2:31" ht="64.5" thickBot="1">
      <c r="B15" s="378">
        <v>1</v>
      </c>
      <c r="C15" s="503" t="s">
        <v>376</v>
      </c>
      <c r="D15" s="503" t="s">
        <v>375</v>
      </c>
      <c r="E15" s="1420"/>
      <c r="F15" s="502"/>
      <c r="G15" s="501"/>
      <c r="H15" s="485"/>
      <c r="I15" s="486" t="s">
        <v>278</v>
      </c>
      <c r="J15" s="486" t="s">
        <v>277</v>
      </c>
      <c r="K15" s="378">
        <v>1</v>
      </c>
      <c r="L15" s="486" t="s">
        <v>278</v>
      </c>
      <c r="M15" s="486" t="s">
        <v>277</v>
      </c>
      <c r="N15" s="485"/>
      <c r="O15" s="378">
        <v>1</v>
      </c>
      <c r="P15" s="486" t="s">
        <v>315</v>
      </c>
      <c r="Q15" s="499" t="s">
        <v>314</v>
      </c>
      <c r="R15" s="486" t="s">
        <v>313</v>
      </c>
      <c r="S15" s="486" t="s">
        <v>312</v>
      </c>
      <c r="T15" s="486" t="s">
        <v>311</v>
      </c>
      <c r="U15" s="498" t="s">
        <v>310</v>
      </c>
      <c r="V15" s="498" t="s">
        <v>310</v>
      </c>
      <c r="Z15" s="485"/>
      <c r="AA15" s="485"/>
    </row>
    <row r="16" spans="2:31">
      <c r="X16" s="315" t="s">
        <v>244</v>
      </c>
      <c r="Y16" s="495"/>
      <c r="Z16" s="497"/>
      <c r="AA16" s="496"/>
      <c r="AB16" s="495"/>
      <c r="AC16" s="495"/>
      <c r="AD16" s="495"/>
      <c r="AE16" s="495"/>
    </row>
    <row r="17" spans="24:31">
      <c r="X17" s="1435"/>
      <c r="Y17" s="1435"/>
      <c r="Z17" s="1435"/>
      <c r="AA17" s="1435"/>
      <c r="AB17" s="1435"/>
      <c r="AC17" s="1435"/>
      <c r="AD17" s="1435"/>
      <c r="AE17" s="1435"/>
    </row>
    <row r="18" spans="24:31">
      <c r="X18" s="494"/>
      <c r="Y18" s="494"/>
      <c r="Z18" s="494"/>
    </row>
    <row r="19" spans="24:31">
      <c r="X19" s="493"/>
      <c r="Y19" s="493"/>
      <c r="Z19" s="492"/>
    </row>
    <row r="20" spans="24:31">
      <c r="X20" s="493"/>
      <c r="Y20" s="493"/>
      <c r="Z20" s="492"/>
      <c r="AD20" s="1436"/>
      <c r="AE20" s="1436"/>
    </row>
    <row r="21" spans="24:31">
      <c r="X21" s="493"/>
      <c r="Y21" s="493"/>
      <c r="Z21" s="492"/>
      <c r="AD21" s="1436"/>
      <c r="AE21" s="1436"/>
    </row>
  </sheetData>
  <sheetProtection algorithmName="SHA-512" hashValue="MMCJtJecz8bEZIK+APeaiwbbLysE4Gi79UlLyJnUTIE3ChyXb4DJkwU0dVV15lgzgQ85xFWzXP4h/ojBBIyppA==" saltValue="QD6R24lt9iaQNP9Ka1cLhQ==" spinCount="100000" sheet="1" objects="1" scenarios="1"/>
  <mergeCells count="34">
    <mergeCell ref="O2:V2"/>
    <mergeCell ref="O4:O5"/>
    <mergeCell ref="P4:P5"/>
    <mergeCell ref="Q4:R4"/>
    <mergeCell ref="S4:S5"/>
    <mergeCell ref="U4:V4"/>
    <mergeCell ref="T4:T5"/>
    <mergeCell ref="Q3:T3"/>
    <mergeCell ref="P7:P9"/>
    <mergeCell ref="P10:P12"/>
    <mergeCell ref="P13:P14"/>
    <mergeCell ref="X17:AE17"/>
    <mergeCell ref="AD20:AD21"/>
    <mergeCell ref="AE20:AE21"/>
    <mergeCell ref="I2:M2"/>
    <mergeCell ref="I6:I7"/>
    <mergeCell ref="L6:L7"/>
    <mergeCell ref="I8:I9"/>
    <mergeCell ref="B2:G2"/>
    <mergeCell ref="I3:I4"/>
    <mergeCell ref="B3:B4"/>
    <mergeCell ref="C3:D4"/>
    <mergeCell ref="E3:E5"/>
    <mergeCell ref="F3:F5"/>
    <mergeCell ref="G3:G5"/>
    <mergeCell ref="J3:M4"/>
    <mergeCell ref="L12:L13"/>
    <mergeCell ref="G6:G11"/>
    <mergeCell ref="F9:F10"/>
    <mergeCell ref="F11:F13"/>
    <mergeCell ref="E12:E15"/>
    <mergeCell ref="I10:I11"/>
    <mergeCell ref="L10:L11"/>
    <mergeCell ref="I12:I14"/>
  </mergeCells>
  <dataValidations count="1">
    <dataValidation allowBlank="1" showInputMessage="1" showErrorMessage="1" prompt="These columns are not intended to &quot;equal&quot; one another, but serve as a reference that the cross functional team may use to rank process occurrence." sqref="AD20:AE21" xr:uid="{00000000-0002-0000-0300-000000000000}"/>
  </dataValidations>
  <printOptions horizontalCentered="1" headings="1"/>
  <pageMargins left="0.45" right="0.45" top="0.75" bottom="0.75" header="0.3" footer="0.3"/>
  <pageSetup scale="70"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4CB1-8A73-4509-BBFD-26900F380EB7}">
  <sheetPr codeName="Sheet13">
    <tabColor theme="4"/>
    <pageSetUpPr fitToPage="1"/>
  </sheetPr>
  <dimension ref="B1:S46"/>
  <sheetViews>
    <sheetView showGridLines="0" zoomScale="64" zoomScaleNormal="100" workbookViewId="0">
      <selection activeCell="S8" sqref="S8"/>
    </sheetView>
  </sheetViews>
  <sheetFormatPr defaultColWidth="9.140625" defaultRowHeight="12.75" outlineLevelRow="1"/>
  <cols>
    <col min="1" max="1" width="4.28515625" style="510" customWidth="1"/>
    <col min="2" max="2" width="8.28515625" style="510" customWidth="1"/>
    <col min="3" max="3" width="14.85546875" style="510" customWidth="1"/>
    <col min="4" max="4" width="23.5703125" style="510" customWidth="1"/>
    <col min="5" max="5" width="13.85546875" style="510" customWidth="1"/>
    <col min="6" max="6" width="11.85546875" style="510" customWidth="1"/>
    <col min="7" max="8" width="14.7109375" style="510" customWidth="1"/>
    <col min="9" max="9" width="11.140625" style="510" customWidth="1"/>
    <col min="10" max="11" width="19.5703125" style="510" customWidth="1"/>
    <col min="12" max="13" width="13.42578125" style="510" customWidth="1"/>
    <col min="14" max="14" width="30.140625" style="510" customWidth="1"/>
    <col min="15" max="15" width="32.42578125" style="510" customWidth="1"/>
    <col min="16" max="16384" width="9.140625" style="510"/>
  </cols>
  <sheetData>
    <row r="1" spans="2:19" ht="23.25" customHeight="1">
      <c r="N1" s="545"/>
      <c r="O1" s="422" t="s">
        <v>262</v>
      </c>
    </row>
    <row r="2" spans="2:19" s="565" customFormat="1" ht="24" customHeight="1">
      <c r="B2" s="567" t="s">
        <v>412</v>
      </c>
      <c r="C2" s="567"/>
      <c r="D2" s="567"/>
      <c r="E2" s="567"/>
      <c r="F2" s="567"/>
      <c r="G2" s="567"/>
      <c r="H2" s="567"/>
      <c r="I2" s="567"/>
      <c r="J2" s="567"/>
      <c r="K2" s="567"/>
      <c r="L2" s="567"/>
      <c r="M2" s="567"/>
      <c r="N2" s="567"/>
      <c r="O2" s="566"/>
    </row>
    <row r="3" spans="2:19" s="544" customFormat="1" ht="16.5" customHeight="1">
      <c r="B3" s="564"/>
      <c r="C3" s="563" t="s">
        <v>271</v>
      </c>
      <c r="D3" s="1463" t="s">
        <v>270</v>
      </c>
      <c r="E3" s="1464"/>
      <c r="F3" s="562"/>
      <c r="G3" s="562"/>
      <c r="H3" s="1462"/>
      <c r="I3" s="1462"/>
      <c r="J3" s="1462"/>
      <c r="K3" s="561"/>
      <c r="L3" s="1461"/>
      <c r="M3" s="1461"/>
      <c r="N3" s="1461"/>
      <c r="O3" s="1461"/>
      <c r="P3" s="1461"/>
      <c r="Q3" s="1461"/>
      <c r="R3" s="1461"/>
      <c r="S3" s="1461"/>
    </row>
    <row r="4" spans="2:19" s="544" customFormat="1" ht="13.5" customHeight="1" outlineLevel="1">
      <c r="B4" s="412" t="s">
        <v>238</v>
      </c>
      <c r="C4" s="411"/>
      <c r="D4" s="411"/>
      <c r="E4" s="411"/>
      <c r="F4" s="411"/>
      <c r="G4" s="557"/>
      <c r="H4" s="360" t="s">
        <v>237</v>
      </c>
      <c r="I4" s="337"/>
      <c r="J4" s="481"/>
      <c r="K4" s="412" t="s">
        <v>411</v>
      </c>
      <c r="L4" s="411"/>
      <c r="M4" s="560"/>
      <c r="N4" s="414" t="s">
        <v>10</v>
      </c>
      <c r="O4" s="414" t="s">
        <v>11</v>
      </c>
      <c r="P4" s="550"/>
      <c r="Q4" s="550"/>
      <c r="R4" s="550"/>
      <c r="S4" s="550"/>
    </row>
    <row r="5" spans="2:19" s="544" customFormat="1" ht="19.5" customHeight="1" outlineLevel="1">
      <c r="B5" s="419"/>
      <c r="C5" s="418" t="s">
        <v>66</v>
      </c>
      <c r="D5" s="418"/>
      <c r="E5" s="418"/>
      <c r="F5" s="418"/>
      <c r="G5" s="418"/>
      <c r="H5" s="555"/>
      <c r="I5" s="554"/>
      <c r="J5" s="554"/>
      <c r="K5" s="1381"/>
      <c r="L5" s="1362"/>
      <c r="M5" s="1363"/>
      <c r="N5" s="559"/>
      <c r="O5" s="558"/>
      <c r="P5" s="550"/>
      <c r="Q5" s="550"/>
      <c r="R5" s="550"/>
      <c r="S5" s="550"/>
    </row>
    <row r="6" spans="2:19" s="544" customFormat="1" ht="12.75" customHeight="1" outlineLevel="1">
      <c r="B6" s="420" t="s">
        <v>236</v>
      </c>
      <c r="C6" s="342"/>
      <c r="D6" s="342"/>
      <c r="E6" s="342"/>
      <c r="F6" s="342"/>
      <c r="G6" s="557"/>
      <c r="H6" s="360" t="s">
        <v>235</v>
      </c>
      <c r="I6" s="337"/>
      <c r="J6" s="481"/>
      <c r="K6" s="556"/>
      <c r="L6" s="345"/>
      <c r="M6" s="1458" t="s">
        <v>410</v>
      </c>
      <c r="N6" s="1459"/>
      <c r="O6" s="1460"/>
      <c r="P6" s="550"/>
      <c r="Q6" s="550"/>
      <c r="R6" s="550"/>
      <c r="S6" s="550"/>
    </row>
    <row r="7" spans="2:19" s="544" customFormat="1" ht="19.5" customHeight="1" outlineLevel="1">
      <c r="B7" s="419"/>
      <c r="C7" s="418"/>
      <c r="D7" s="418"/>
      <c r="E7" s="418"/>
      <c r="F7" s="418"/>
      <c r="G7" s="418"/>
      <c r="H7" s="555"/>
      <c r="I7" s="554"/>
      <c r="J7" s="554"/>
      <c r="K7" s="553"/>
      <c r="L7" s="552"/>
      <c r="M7" s="1381"/>
      <c r="N7" s="1362"/>
      <c r="O7" s="1363"/>
      <c r="P7" s="550"/>
      <c r="Q7" s="550"/>
      <c r="R7" s="550"/>
      <c r="S7" s="550"/>
    </row>
    <row r="8" spans="2:19" s="544" customFormat="1" ht="12.75" customHeight="1" outlineLevel="1">
      <c r="B8" s="1454" t="s">
        <v>274</v>
      </c>
      <c r="C8" s="1455"/>
      <c r="D8" s="1455"/>
      <c r="E8" s="1455"/>
      <c r="F8" s="1455"/>
      <c r="G8" s="1455"/>
      <c r="H8" s="551"/>
      <c r="I8" s="551"/>
      <c r="J8" s="551"/>
      <c r="K8" s="468"/>
      <c r="L8" s="550"/>
      <c r="M8" s="1458" t="s">
        <v>409</v>
      </c>
      <c r="N8" s="1459"/>
      <c r="O8" s="1460"/>
      <c r="P8" s="550"/>
      <c r="Q8" s="550"/>
      <c r="R8" s="550"/>
      <c r="S8" s="550"/>
    </row>
    <row r="9" spans="2:19" s="544" customFormat="1" ht="19.5" customHeight="1" outlineLevel="1">
      <c r="B9" s="1456"/>
      <c r="C9" s="1457"/>
      <c r="D9" s="1457"/>
      <c r="E9" s="1457"/>
      <c r="F9" s="1457"/>
      <c r="G9" s="1457"/>
      <c r="H9" s="551"/>
      <c r="I9" s="551"/>
      <c r="J9" s="551"/>
      <c r="K9" s="468"/>
      <c r="L9" s="550"/>
      <c r="M9" s="1381"/>
      <c r="N9" s="1362"/>
      <c r="O9" s="1363"/>
      <c r="P9" s="550"/>
      <c r="Q9" s="550"/>
      <c r="R9" s="550"/>
      <c r="S9" s="550"/>
    </row>
    <row r="10" spans="2:19" s="544" customFormat="1" ht="13.5" customHeight="1" outlineLevel="1">
      <c r="B10" s="1401" t="s">
        <v>260</v>
      </c>
      <c r="C10" s="1402"/>
      <c r="D10" s="1402"/>
      <c r="E10" s="415"/>
      <c r="F10" s="415"/>
      <c r="G10" s="415"/>
      <c r="H10" s="412" t="s">
        <v>229</v>
      </c>
      <c r="I10" s="411"/>
      <c r="J10" s="411"/>
      <c r="K10" s="411"/>
      <c r="L10" s="411"/>
      <c r="M10" s="1458" t="s">
        <v>408</v>
      </c>
      <c r="N10" s="1459"/>
      <c r="O10" s="1460"/>
      <c r="P10" s="550"/>
      <c r="Q10" s="550"/>
      <c r="R10" s="550"/>
      <c r="S10" s="550"/>
    </row>
    <row r="11" spans="2:19" s="544" customFormat="1" ht="19.5" customHeight="1" outlineLevel="1">
      <c r="B11" s="1404"/>
      <c r="C11" s="1405"/>
      <c r="D11" s="1405"/>
      <c r="E11" s="1405"/>
      <c r="F11" s="1405"/>
      <c r="G11" s="1406"/>
      <c r="H11" s="1404"/>
      <c r="I11" s="1405"/>
      <c r="J11" s="1405"/>
      <c r="K11" s="1405"/>
      <c r="L11" s="1405"/>
      <c r="M11" s="1381"/>
      <c r="N11" s="1362"/>
      <c r="O11" s="1363"/>
      <c r="P11" s="550"/>
      <c r="Q11" s="550"/>
      <c r="R11" s="550"/>
      <c r="S11" s="550"/>
    </row>
    <row r="12" spans="2:19" s="544" customFormat="1" ht="13.5" customHeight="1" outlineLevel="1">
      <c r="B12" s="1401" t="s">
        <v>258</v>
      </c>
      <c r="C12" s="1402"/>
      <c r="D12" s="1402"/>
      <c r="E12" s="415"/>
      <c r="F12" s="415"/>
      <c r="G12" s="415"/>
      <c r="H12" s="412" t="s">
        <v>257</v>
      </c>
      <c r="I12" s="411"/>
      <c r="J12" s="411"/>
      <c r="K12" s="411"/>
      <c r="L12" s="411"/>
      <c r="M12" s="1458" t="s">
        <v>408</v>
      </c>
      <c r="N12" s="1459"/>
      <c r="O12" s="1460" t="s">
        <v>11</v>
      </c>
      <c r="P12" s="550"/>
      <c r="Q12" s="550"/>
      <c r="R12" s="550"/>
      <c r="S12" s="550"/>
    </row>
    <row r="13" spans="2:19" s="544" customFormat="1" ht="19.5" customHeight="1" outlineLevel="1">
      <c r="B13" s="1404"/>
      <c r="C13" s="1405"/>
      <c r="D13" s="1405"/>
      <c r="E13" s="1405"/>
      <c r="F13" s="1405"/>
      <c r="G13" s="1406"/>
      <c r="H13" s="1404"/>
      <c r="I13" s="1405"/>
      <c r="J13" s="1405"/>
      <c r="K13" s="1405"/>
      <c r="L13" s="1405"/>
      <c r="M13" s="1381"/>
      <c r="N13" s="1362"/>
      <c r="O13" s="1363"/>
      <c r="P13" s="546"/>
      <c r="Q13" s="545"/>
      <c r="R13" s="545"/>
      <c r="S13" s="545"/>
    </row>
    <row r="14" spans="2:19" s="544" customFormat="1" ht="15" customHeight="1" outlineLevel="1">
      <c r="B14" s="1401" t="s">
        <v>256</v>
      </c>
      <c r="C14" s="1402"/>
      <c r="D14" s="1402"/>
      <c r="E14" s="1402"/>
      <c r="F14" s="1402"/>
      <c r="G14" s="549"/>
      <c r="H14" s="1401" t="s">
        <v>255</v>
      </c>
      <c r="I14" s="1402"/>
      <c r="J14" s="1402"/>
      <c r="K14" s="1453"/>
      <c r="L14" s="1453"/>
      <c r="M14" s="548"/>
      <c r="N14" s="548"/>
      <c r="O14" s="547"/>
      <c r="P14" s="546"/>
      <c r="Q14" s="545"/>
      <c r="R14" s="545"/>
      <c r="S14" s="545"/>
    </row>
    <row r="15" spans="2:19" s="544" customFormat="1" ht="20.25" customHeight="1" outlineLevel="1">
      <c r="B15" s="1404"/>
      <c r="C15" s="1405"/>
      <c r="D15" s="1405"/>
      <c r="E15" s="1405"/>
      <c r="F15" s="1405"/>
      <c r="G15" s="1406"/>
      <c r="H15" s="1449"/>
      <c r="I15" s="1450"/>
      <c r="J15" s="1450"/>
      <c r="K15" s="1450"/>
      <c r="L15" s="1450"/>
      <c r="M15" s="1450"/>
      <c r="N15" s="1450"/>
      <c r="O15" s="1451"/>
      <c r="P15" s="546"/>
      <c r="Q15" s="545"/>
      <c r="R15" s="545"/>
      <c r="S15" s="545"/>
    </row>
    <row r="16" spans="2:19" ht="12.75" customHeight="1">
      <c r="B16" s="543"/>
      <c r="C16" s="542"/>
      <c r="D16" s="542"/>
      <c r="E16" s="542"/>
      <c r="F16" s="1446" t="s">
        <v>135</v>
      </c>
      <c r="G16" s="1447"/>
      <c r="H16" s="1447"/>
      <c r="I16" s="1448"/>
      <c r="J16" s="1444" t="s">
        <v>136</v>
      </c>
      <c r="K16" s="1445"/>
      <c r="L16" s="1445"/>
      <c r="M16" s="1445"/>
      <c r="N16" s="1452"/>
      <c r="O16" s="541"/>
    </row>
    <row r="17" spans="2:15">
      <c r="B17" s="540"/>
      <c r="C17" s="539"/>
      <c r="D17" s="539"/>
      <c r="E17" s="539"/>
      <c r="F17" s="538"/>
      <c r="G17" s="537"/>
      <c r="H17" s="537"/>
      <c r="I17" s="536"/>
      <c r="J17" s="535"/>
      <c r="K17" s="535"/>
      <c r="L17" s="1444" t="s">
        <v>139</v>
      </c>
      <c r="M17" s="1445"/>
      <c r="N17" s="535"/>
      <c r="O17" s="534"/>
    </row>
    <row r="18" spans="2:15" ht="75" customHeight="1">
      <c r="B18" s="533" t="s">
        <v>219</v>
      </c>
      <c r="C18" s="532" t="s">
        <v>254</v>
      </c>
      <c r="D18" s="532" t="s">
        <v>253</v>
      </c>
      <c r="E18" s="531" t="s">
        <v>407</v>
      </c>
      <c r="F18" s="531" t="s">
        <v>406</v>
      </c>
      <c r="G18" s="531" t="s">
        <v>405</v>
      </c>
      <c r="H18" s="531" t="s">
        <v>404</v>
      </c>
      <c r="I18" s="530" t="s">
        <v>209</v>
      </c>
      <c r="J18" s="528" t="s">
        <v>403</v>
      </c>
      <c r="K18" s="528" t="s">
        <v>402</v>
      </c>
      <c r="L18" s="527" t="s">
        <v>19</v>
      </c>
      <c r="M18" s="529" t="s">
        <v>67</v>
      </c>
      <c r="N18" s="528" t="s">
        <v>20</v>
      </c>
      <c r="O18" s="527" t="s">
        <v>138</v>
      </c>
    </row>
    <row r="19" spans="2:15">
      <c r="B19" s="519">
        <v>1</v>
      </c>
      <c r="C19" s="526"/>
      <c r="D19" s="525"/>
      <c r="E19" s="524"/>
      <c r="F19" s="524"/>
      <c r="G19" s="523"/>
      <c r="H19" s="521"/>
      <c r="I19" s="521"/>
      <c r="J19" s="520"/>
      <c r="K19" s="520"/>
      <c r="L19" s="522"/>
      <c r="M19" s="521"/>
      <c r="N19" s="520"/>
      <c r="O19" s="520"/>
    </row>
    <row r="20" spans="2:15">
      <c r="B20" s="518">
        <v>2</v>
      </c>
      <c r="C20" s="517"/>
      <c r="D20" s="516"/>
      <c r="E20" s="515"/>
      <c r="F20" s="514"/>
      <c r="G20" s="514"/>
      <c r="H20" s="512"/>
      <c r="I20" s="512"/>
      <c r="J20" s="511"/>
      <c r="K20" s="511"/>
      <c r="L20" s="513"/>
      <c r="M20" s="512"/>
      <c r="N20" s="511"/>
      <c r="O20" s="511"/>
    </row>
    <row r="21" spans="2:15">
      <c r="B21" s="519">
        <v>3</v>
      </c>
      <c r="C21" s="517"/>
      <c r="D21" s="516"/>
      <c r="E21" s="515"/>
      <c r="F21" s="514"/>
      <c r="G21" s="514"/>
      <c r="H21" s="512"/>
      <c r="I21" s="512"/>
      <c r="J21" s="511"/>
      <c r="K21" s="511"/>
      <c r="L21" s="513"/>
      <c r="M21" s="512"/>
      <c r="N21" s="511"/>
      <c r="O21" s="511"/>
    </row>
    <row r="22" spans="2:15">
      <c r="B22" s="518">
        <v>4</v>
      </c>
      <c r="C22" s="517"/>
      <c r="D22" s="516"/>
      <c r="E22" s="515"/>
      <c r="F22" s="514"/>
      <c r="G22" s="514"/>
      <c r="H22" s="512"/>
      <c r="I22" s="512"/>
      <c r="J22" s="511"/>
      <c r="K22" s="511"/>
      <c r="L22" s="513"/>
      <c r="M22" s="512"/>
      <c r="N22" s="511"/>
      <c r="O22" s="511"/>
    </row>
    <row r="23" spans="2:15">
      <c r="B23" s="519">
        <v>5</v>
      </c>
      <c r="C23" s="517"/>
      <c r="D23" s="516"/>
      <c r="E23" s="515"/>
      <c r="F23" s="514"/>
      <c r="G23" s="514"/>
      <c r="H23" s="512"/>
      <c r="I23" s="512"/>
      <c r="J23" s="511"/>
      <c r="K23" s="511"/>
      <c r="L23" s="513"/>
      <c r="M23" s="512"/>
      <c r="N23" s="511"/>
      <c r="O23" s="511"/>
    </row>
    <row r="24" spans="2:15">
      <c r="B24" s="518">
        <v>6</v>
      </c>
      <c r="C24" s="517"/>
      <c r="D24" s="516"/>
      <c r="E24" s="515"/>
      <c r="F24" s="514"/>
      <c r="G24" s="514"/>
      <c r="H24" s="512"/>
      <c r="I24" s="512"/>
      <c r="J24" s="511"/>
      <c r="K24" s="511"/>
      <c r="L24" s="513"/>
      <c r="M24" s="512"/>
      <c r="N24" s="511"/>
      <c r="O24" s="511"/>
    </row>
    <row r="25" spans="2:15">
      <c r="B25" s="519">
        <v>7</v>
      </c>
      <c r="C25" s="517"/>
      <c r="D25" s="516"/>
      <c r="E25" s="515"/>
      <c r="F25" s="514"/>
      <c r="G25" s="514"/>
      <c r="H25" s="512"/>
      <c r="I25" s="512"/>
      <c r="J25" s="511"/>
      <c r="K25" s="511"/>
      <c r="L25" s="513"/>
      <c r="M25" s="512"/>
      <c r="N25" s="511"/>
      <c r="O25" s="511"/>
    </row>
    <row r="26" spans="2:15">
      <c r="B26" s="518">
        <v>8</v>
      </c>
      <c r="C26" s="517"/>
      <c r="D26" s="516"/>
      <c r="E26" s="515"/>
      <c r="F26" s="514"/>
      <c r="G26" s="514"/>
      <c r="H26" s="512"/>
      <c r="I26" s="512"/>
      <c r="J26" s="511"/>
      <c r="K26" s="511"/>
      <c r="L26" s="513"/>
      <c r="M26" s="512"/>
      <c r="N26" s="511"/>
      <c r="O26" s="511"/>
    </row>
    <row r="27" spans="2:15">
      <c r="B27" s="519">
        <v>9</v>
      </c>
      <c r="C27" s="517"/>
      <c r="D27" s="516"/>
      <c r="E27" s="515"/>
      <c r="F27" s="514"/>
      <c r="G27" s="514"/>
      <c r="H27" s="512"/>
      <c r="I27" s="512"/>
      <c r="J27" s="511"/>
      <c r="K27" s="511"/>
      <c r="L27" s="513"/>
      <c r="M27" s="512"/>
      <c r="N27" s="511"/>
      <c r="O27" s="511"/>
    </row>
    <row r="28" spans="2:15">
      <c r="B28" s="518">
        <v>10</v>
      </c>
      <c r="C28" s="517"/>
      <c r="D28" s="516"/>
      <c r="E28" s="515"/>
      <c r="F28" s="514"/>
      <c r="G28" s="514"/>
      <c r="H28" s="512"/>
      <c r="I28" s="512"/>
      <c r="J28" s="511"/>
      <c r="K28" s="511"/>
      <c r="L28" s="513"/>
      <c r="M28" s="512"/>
      <c r="N28" s="511"/>
      <c r="O28" s="511"/>
    </row>
    <row r="29" spans="2:15">
      <c r="B29" s="519">
        <v>11</v>
      </c>
      <c r="C29" s="517"/>
      <c r="D29" s="516"/>
      <c r="E29" s="515"/>
      <c r="F29" s="514"/>
      <c r="G29" s="514"/>
      <c r="H29" s="512"/>
      <c r="I29" s="512"/>
      <c r="J29" s="511"/>
      <c r="K29" s="511"/>
      <c r="L29" s="513"/>
      <c r="M29" s="512"/>
      <c r="N29" s="511"/>
      <c r="O29" s="511"/>
    </row>
    <row r="30" spans="2:15">
      <c r="B30" s="518">
        <v>12</v>
      </c>
      <c r="C30" s="517"/>
      <c r="D30" s="516"/>
      <c r="E30" s="515"/>
      <c r="F30" s="514"/>
      <c r="G30" s="514"/>
      <c r="H30" s="512"/>
      <c r="I30" s="512"/>
      <c r="J30" s="511"/>
      <c r="K30" s="511"/>
      <c r="L30" s="513"/>
      <c r="M30" s="512"/>
      <c r="N30" s="511"/>
      <c r="O30" s="511"/>
    </row>
    <row r="31" spans="2:15">
      <c r="B31" s="519">
        <v>13</v>
      </c>
      <c r="C31" s="517"/>
      <c r="D31" s="516"/>
      <c r="E31" s="515"/>
      <c r="F31" s="514"/>
      <c r="G31" s="514"/>
      <c r="H31" s="512"/>
      <c r="I31" s="512"/>
      <c r="J31" s="511"/>
      <c r="K31" s="511"/>
      <c r="L31" s="513"/>
      <c r="M31" s="512"/>
      <c r="N31" s="511"/>
      <c r="O31" s="511"/>
    </row>
    <row r="32" spans="2:15">
      <c r="B32" s="518">
        <v>14</v>
      </c>
      <c r="C32" s="517"/>
      <c r="D32" s="516"/>
      <c r="E32" s="515"/>
      <c r="F32" s="514"/>
      <c r="G32" s="514"/>
      <c r="H32" s="512"/>
      <c r="I32" s="512"/>
      <c r="J32" s="511"/>
      <c r="K32" s="511"/>
      <c r="L32" s="513"/>
      <c r="M32" s="512"/>
      <c r="N32" s="511"/>
      <c r="O32" s="511"/>
    </row>
    <row r="33" spans="2:15">
      <c r="B33" s="519">
        <v>15</v>
      </c>
      <c r="C33" s="517"/>
      <c r="D33" s="516"/>
      <c r="E33" s="515"/>
      <c r="F33" s="514"/>
      <c r="G33" s="514"/>
      <c r="H33" s="512"/>
      <c r="I33" s="512"/>
      <c r="J33" s="511"/>
      <c r="K33" s="511"/>
      <c r="L33" s="513"/>
      <c r="M33" s="512"/>
      <c r="N33" s="511"/>
      <c r="O33" s="511"/>
    </row>
    <row r="34" spans="2:15">
      <c r="B34" s="518">
        <v>16</v>
      </c>
      <c r="C34" s="517"/>
      <c r="D34" s="516"/>
      <c r="E34" s="515"/>
      <c r="F34" s="514"/>
      <c r="G34" s="514"/>
      <c r="H34" s="512"/>
      <c r="I34" s="512"/>
      <c r="J34" s="511"/>
      <c r="K34" s="511"/>
      <c r="L34" s="513"/>
      <c r="M34" s="512"/>
      <c r="N34" s="511"/>
      <c r="O34" s="511"/>
    </row>
    <row r="35" spans="2:15">
      <c r="B35" s="519">
        <v>17</v>
      </c>
      <c r="C35" s="517"/>
      <c r="D35" s="516"/>
      <c r="E35" s="515"/>
      <c r="F35" s="514"/>
      <c r="G35" s="514"/>
      <c r="H35" s="512"/>
      <c r="I35" s="512"/>
      <c r="J35" s="511"/>
      <c r="K35" s="511"/>
      <c r="L35" s="513"/>
      <c r="M35" s="512"/>
      <c r="N35" s="511"/>
      <c r="O35" s="511"/>
    </row>
    <row r="36" spans="2:15">
      <c r="B36" s="518">
        <v>18</v>
      </c>
      <c r="C36" s="517"/>
      <c r="D36" s="516"/>
      <c r="E36" s="515"/>
      <c r="F36" s="514"/>
      <c r="G36" s="514"/>
      <c r="H36" s="512"/>
      <c r="I36" s="512"/>
      <c r="J36" s="511"/>
      <c r="K36" s="511"/>
      <c r="L36" s="513"/>
      <c r="M36" s="512"/>
      <c r="N36" s="511"/>
      <c r="O36" s="511"/>
    </row>
    <row r="37" spans="2:15">
      <c r="B37" s="519">
        <v>19</v>
      </c>
      <c r="C37" s="517"/>
      <c r="D37" s="516"/>
      <c r="E37" s="515"/>
      <c r="F37" s="514"/>
      <c r="G37" s="514"/>
      <c r="H37" s="512"/>
      <c r="I37" s="512"/>
      <c r="J37" s="511"/>
      <c r="K37" s="511"/>
      <c r="L37" s="513"/>
      <c r="M37" s="512"/>
      <c r="N37" s="511"/>
      <c r="O37" s="511"/>
    </row>
    <row r="38" spans="2:15">
      <c r="B38" s="518">
        <v>20</v>
      </c>
      <c r="C38" s="517"/>
      <c r="D38" s="516"/>
      <c r="E38" s="515"/>
      <c r="F38" s="514"/>
      <c r="G38" s="514"/>
      <c r="H38" s="512"/>
      <c r="I38" s="512"/>
      <c r="J38" s="511"/>
      <c r="K38" s="511"/>
      <c r="L38" s="513"/>
      <c r="M38" s="512"/>
      <c r="N38" s="511"/>
      <c r="O38" s="511"/>
    </row>
    <row r="39" spans="2:15">
      <c r="B39" s="519">
        <v>21</v>
      </c>
      <c r="C39" s="517"/>
      <c r="D39" s="516"/>
      <c r="E39" s="515"/>
      <c r="F39" s="514"/>
      <c r="G39" s="514"/>
      <c r="H39" s="512"/>
      <c r="I39" s="512"/>
      <c r="J39" s="511"/>
      <c r="K39" s="511"/>
      <c r="L39" s="513"/>
      <c r="M39" s="512"/>
      <c r="N39" s="511"/>
      <c r="O39" s="511"/>
    </row>
    <row r="40" spans="2:15">
      <c r="B40" s="518">
        <v>22</v>
      </c>
      <c r="C40" s="517"/>
      <c r="D40" s="516"/>
      <c r="E40" s="515"/>
      <c r="F40" s="514"/>
      <c r="G40" s="514"/>
      <c r="H40" s="512"/>
      <c r="I40" s="512"/>
      <c r="J40" s="511"/>
      <c r="K40" s="511"/>
      <c r="L40" s="513"/>
      <c r="M40" s="512"/>
      <c r="N40" s="511"/>
      <c r="O40" s="511"/>
    </row>
    <row r="41" spans="2:15">
      <c r="B41" s="519">
        <v>23</v>
      </c>
      <c r="C41" s="517"/>
      <c r="D41" s="516"/>
      <c r="E41" s="515"/>
      <c r="F41" s="514"/>
      <c r="G41" s="514"/>
      <c r="H41" s="512"/>
      <c r="I41" s="512"/>
      <c r="J41" s="511"/>
      <c r="K41" s="511"/>
      <c r="L41" s="513"/>
      <c r="M41" s="512"/>
      <c r="N41" s="511"/>
      <c r="O41" s="511"/>
    </row>
    <row r="42" spans="2:15">
      <c r="B42" s="518">
        <v>24</v>
      </c>
      <c r="C42" s="517"/>
      <c r="D42" s="516"/>
      <c r="E42" s="515"/>
      <c r="F42" s="514"/>
      <c r="G42" s="514"/>
      <c r="H42" s="512"/>
      <c r="I42" s="512"/>
      <c r="J42" s="511"/>
      <c r="K42" s="511"/>
      <c r="L42" s="513"/>
      <c r="M42" s="512"/>
      <c r="N42" s="511"/>
      <c r="O42" s="511"/>
    </row>
    <row r="43" spans="2:15">
      <c r="B43" s="519">
        <v>25</v>
      </c>
      <c r="C43" s="517"/>
      <c r="D43" s="516"/>
      <c r="E43" s="515"/>
      <c r="F43" s="514"/>
      <c r="G43" s="514"/>
      <c r="H43" s="512"/>
      <c r="I43" s="512"/>
      <c r="J43" s="511"/>
      <c r="K43" s="511"/>
      <c r="L43" s="513"/>
      <c r="M43" s="512"/>
      <c r="N43" s="511"/>
      <c r="O43" s="511"/>
    </row>
    <row r="44" spans="2:15">
      <c r="B44" s="518">
        <v>26</v>
      </c>
      <c r="C44" s="517"/>
      <c r="D44" s="516"/>
      <c r="E44" s="515"/>
      <c r="F44" s="514"/>
      <c r="G44" s="514"/>
      <c r="H44" s="512"/>
      <c r="I44" s="512"/>
      <c r="J44" s="511"/>
      <c r="K44" s="511"/>
      <c r="L44" s="513"/>
      <c r="M44" s="512"/>
      <c r="N44" s="511"/>
      <c r="O44" s="511"/>
    </row>
    <row r="45" spans="2:15">
      <c r="B45" s="518">
        <v>27</v>
      </c>
      <c r="C45" s="517"/>
      <c r="D45" s="516"/>
      <c r="E45" s="515"/>
      <c r="F45" s="514"/>
      <c r="G45" s="514"/>
      <c r="H45" s="512"/>
      <c r="I45" s="512"/>
      <c r="J45" s="511"/>
      <c r="K45" s="511"/>
      <c r="L45" s="513"/>
      <c r="M45" s="512"/>
      <c r="N45" s="511"/>
      <c r="O45" s="511"/>
    </row>
    <row r="46" spans="2:15" ht="15">
      <c r="B46" s="380" t="s">
        <v>244</v>
      </c>
    </row>
  </sheetData>
  <mergeCells count="27">
    <mergeCell ref="O3:S3"/>
    <mergeCell ref="B10:D10"/>
    <mergeCell ref="B12:D12"/>
    <mergeCell ref="H3:J3"/>
    <mergeCell ref="L3:N3"/>
    <mergeCell ref="D3:E3"/>
    <mergeCell ref="B11:G11"/>
    <mergeCell ref="M9:O9"/>
    <mergeCell ref="M11:O11"/>
    <mergeCell ref="M8:O8"/>
    <mergeCell ref="H11:L11"/>
    <mergeCell ref="B13:G13"/>
    <mergeCell ref="B8:G9"/>
    <mergeCell ref="M6:O6"/>
    <mergeCell ref="K5:M5"/>
    <mergeCell ref="M10:O10"/>
    <mergeCell ref="M12:O12"/>
    <mergeCell ref="M7:O7"/>
    <mergeCell ref="H13:L13"/>
    <mergeCell ref="M13:O13"/>
    <mergeCell ref="L17:M17"/>
    <mergeCell ref="F16:I16"/>
    <mergeCell ref="H15:O15"/>
    <mergeCell ref="J16:N16"/>
    <mergeCell ref="B14:F14"/>
    <mergeCell ref="H14:L14"/>
    <mergeCell ref="B15:G15"/>
  </mergeCells>
  <printOptions horizontalCentered="1" headings="1"/>
  <pageMargins left="0.45" right="0.45" top="0.75" bottom="0.75" header="0.3" footer="0.3"/>
  <pageSetup scale="40"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3727" r:id="rId4" name="Check Box 15">
              <controlPr defaultSize="0" autoFill="0" autoLine="0" autoPict="0">
                <anchor moveWithCells="1">
                  <from>
                    <xdr:col>3</xdr:col>
                    <xdr:colOff>485775</xdr:colOff>
                    <xdr:row>2</xdr:row>
                    <xdr:rowOff>0</xdr:rowOff>
                  </from>
                  <to>
                    <xdr:col>3</xdr:col>
                    <xdr:colOff>676275</xdr:colOff>
                    <xdr:row>2</xdr:row>
                    <xdr:rowOff>123825</xdr:rowOff>
                  </to>
                </anchor>
              </controlPr>
            </control>
          </mc:Choice>
        </mc:AlternateContent>
        <mc:AlternateContent xmlns:mc="http://schemas.openxmlformats.org/markup-compatibility/2006">
          <mc:Choice Requires="x14">
            <control shapeId="243728" r:id="rId5" name="Check Box 16">
              <controlPr defaultSize="0" autoFill="0" autoLine="0" autoPict="0">
                <anchor moveWithCells="1">
                  <from>
                    <xdr:col>1</xdr:col>
                    <xdr:colOff>247650</xdr:colOff>
                    <xdr:row>1</xdr:row>
                    <xdr:rowOff>171450</xdr:rowOff>
                  </from>
                  <to>
                    <xdr:col>2</xdr:col>
                    <xdr:colOff>85725</xdr:colOff>
                    <xdr:row>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D9C3-CEB4-477D-B31D-04DC4236065B}">
  <sheetPr>
    <tabColor theme="4"/>
  </sheetPr>
  <dimension ref="A1:A26"/>
  <sheetViews>
    <sheetView workbookViewId="0">
      <selection activeCell="A31" sqref="A31"/>
    </sheetView>
  </sheetViews>
  <sheetFormatPr defaultRowHeight="12.75"/>
  <cols>
    <col min="1" max="1" width="88.140625" customWidth="1"/>
  </cols>
  <sheetData>
    <row r="1" spans="1:1" ht="25.5">
      <c r="A1" s="682" t="s">
        <v>964</v>
      </c>
    </row>
    <row r="2" spans="1:1" ht="24.95" customHeight="1">
      <c r="A2" s="682"/>
    </row>
    <row r="3" spans="1:1" ht="13.5" thickBot="1"/>
    <row r="4" spans="1:1">
      <c r="A4" s="722" t="s">
        <v>965</v>
      </c>
    </row>
    <row r="5" spans="1:1">
      <c r="A5" s="723"/>
    </row>
    <row r="6" spans="1:1">
      <c r="A6" s="723"/>
    </row>
    <row r="7" spans="1:1">
      <c r="A7" s="723"/>
    </row>
    <row r="8" spans="1:1">
      <c r="A8" s="723"/>
    </row>
    <row r="9" spans="1:1">
      <c r="A9" s="723"/>
    </row>
    <row r="10" spans="1:1">
      <c r="A10" s="723"/>
    </row>
    <row r="11" spans="1:1">
      <c r="A11" s="723"/>
    </row>
    <row r="12" spans="1:1">
      <c r="A12" s="723"/>
    </row>
    <row r="13" spans="1:1">
      <c r="A13" s="723"/>
    </row>
    <row r="14" spans="1:1">
      <c r="A14" s="723"/>
    </row>
    <row r="15" spans="1:1">
      <c r="A15" s="723"/>
    </row>
    <row r="16" spans="1:1">
      <c r="A16" s="723"/>
    </row>
    <row r="17" spans="1:1">
      <c r="A17" s="723"/>
    </row>
    <row r="18" spans="1:1">
      <c r="A18" s="723"/>
    </row>
    <row r="19" spans="1:1">
      <c r="A19" s="723"/>
    </row>
    <row r="20" spans="1:1">
      <c r="A20" s="723"/>
    </row>
    <row r="21" spans="1:1">
      <c r="A21" s="723"/>
    </row>
    <row r="22" spans="1:1">
      <c r="A22" s="723"/>
    </row>
    <row r="23" spans="1:1">
      <c r="A23" s="723"/>
    </row>
    <row r="24" spans="1:1">
      <c r="A24" s="723"/>
    </row>
    <row r="25" spans="1:1">
      <c r="A25" s="723"/>
    </row>
    <row r="26" spans="1:1" ht="13.5" thickBot="1">
      <c r="A26" s="724"/>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CFC5A-C73E-456A-B933-E3398FE4F267}">
  <sheetPr codeName="Sheet14">
    <tabColor theme="4"/>
    <pageSetUpPr fitToPage="1"/>
  </sheetPr>
  <dimension ref="A1:L24"/>
  <sheetViews>
    <sheetView zoomScale="68" zoomScaleNormal="130" workbookViewId="0">
      <selection activeCell="S8" sqref="S8"/>
    </sheetView>
  </sheetViews>
  <sheetFormatPr defaultColWidth="8.7109375" defaultRowHeight="15"/>
  <cols>
    <col min="1" max="1" width="4.7109375" style="568" customWidth="1"/>
    <col min="2" max="2" width="8.140625" style="568" customWidth="1"/>
    <col min="3" max="3" width="7.42578125" style="568" customWidth="1"/>
    <col min="4" max="4" width="14.5703125" style="568" customWidth="1"/>
    <col min="5" max="7" width="8.7109375" style="568"/>
    <col min="8" max="8" width="7.85546875" style="568" customWidth="1"/>
    <col min="9" max="9" width="19.85546875" style="568" customWidth="1"/>
    <col min="10" max="10" width="17.5703125" style="568" customWidth="1"/>
    <col min="11" max="11" width="7.85546875" style="568" customWidth="1"/>
    <col min="12" max="12" width="11.85546875" style="568" customWidth="1"/>
    <col min="13" max="16384" width="8.7109375" style="568"/>
  </cols>
  <sheetData>
    <row r="1" spans="1:12">
      <c r="A1" s="578"/>
      <c r="B1" s="578"/>
      <c r="C1" s="578"/>
      <c r="D1" s="578"/>
      <c r="E1" s="578"/>
      <c r="F1" s="578"/>
      <c r="G1" s="577"/>
      <c r="H1" s="1465" t="s">
        <v>434</v>
      </c>
      <c r="I1" s="1465"/>
      <c r="J1" s="1469"/>
      <c r="K1" s="1469"/>
      <c r="L1" s="1469"/>
    </row>
    <row r="2" spans="1:12" ht="18.75">
      <c r="A2" s="578"/>
      <c r="B2" s="579" t="s">
        <v>433</v>
      </c>
      <c r="C2" s="579"/>
      <c r="D2" s="579"/>
      <c r="E2" s="578"/>
      <c r="F2" s="578"/>
      <c r="G2" s="577"/>
      <c r="H2" s="1465" t="s">
        <v>432</v>
      </c>
      <c r="I2" s="1465"/>
      <c r="J2" s="1469"/>
      <c r="K2" s="1469"/>
      <c r="L2" s="1469"/>
    </row>
    <row r="3" spans="1:12">
      <c r="A3" s="578"/>
      <c r="E3" s="578"/>
      <c r="F3" s="578"/>
      <c r="G3" s="577"/>
      <c r="H3" s="1467" t="s">
        <v>431</v>
      </c>
      <c r="I3" s="1467"/>
      <c r="J3" s="1469"/>
      <c r="K3" s="1469"/>
      <c r="L3" s="1469"/>
    </row>
    <row r="4" spans="1:12" ht="51.75" customHeight="1">
      <c r="A4" s="578"/>
      <c r="B4" s="578"/>
      <c r="C4" s="578"/>
      <c r="D4" s="578"/>
      <c r="E4" s="578"/>
      <c r="F4" s="578"/>
      <c r="G4" s="577"/>
      <c r="H4" s="1465" t="s">
        <v>430</v>
      </c>
      <c r="I4" s="1465"/>
      <c r="J4" s="1468" t="s">
        <v>429</v>
      </c>
      <c r="K4" s="1468"/>
      <c r="L4" s="1468"/>
    </row>
    <row r="5" spans="1:12">
      <c r="A5" s="576"/>
      <c r="B5" s="576"/>
      <c r="C5" s="576"/>
      <c r="D5" s="576"/>
      <c r="E5" s="576"/>
      <c r="F5" s="576"/>
      <c r="G5" s="576"/>
      <c r="H5" s="576"/>
      <c r="I5" s="576"/>
      <c r="J5" s="576"/>
      <c r="K5" s="576"/>
      <c r="L5" s="576"/>
    </row>
    <row r="6" spans="1:12" s="507" customFormat="1" ht="51">
      <c r="A6" s="575" t="s">
        <v>137</v>
      </c>
      <c r="B6" s="574" t="s">
        <v>428</v>
      </c>
      <c r="C6" s="574" t="s">
        <v>427</v>
      </c>
      <c r="D6" s="574" t="s">
        <v>426</v>
      </c>
      <c r="E6" s="574" t="s">
        <v>425</v>
      </c>
      <c r="F6" s="574" t="s">
        <v>424</v>
      </c>
      <c r="G6" s="574" t="s">
        <v>423</v>
      </c>
      <c r="H6" s="574" t="s">
        <v>422</v>
      </c>
      <c r="I6" s="574" t="s">
        <v>421</v>
      </c>
      <c r="J6" s="574" t="s">
        <v>420</v>
      </c>
      <c r="K6" s="574" t="s">
        <v>419</v>
      </c>
      <c r="L6" s="574" t="s">
        <v>418</v>
      </c>
    </row>
    <row r="7" spans="1:12" ht="30" customHeight="1">
      <c r="A7" s="573"/>
      <c r="B7" s="572"/>
      <c r="C7" s="572"/>
      <c r="D7" s="572"/>
      <c r="E7" s="572"/>
      <c r="F7" s="572"/>
      <c r="G7" s="572"/>
      <c r="H7" s="572"/>
      <c r="I7" s="572"/>
      <c r="J7" s="572"/>
      <c r="K7" s="572"/>
      <c r="L7" s="572"/>
    </row>
    <row r="8" spans="1:12">
      <c r="A8" s="573">
        <v>1</v>
      </c>
      <c r="B8" s="572"/>
      <c r="C8" s="572"/>
      <c r="D8" s="572"/>
      <c r="E8" s="572"/>
      <c r="F8" s="572"/>
      <c r="G8" s="572"/>
      <c r="H8" s="572"/>
      <c r="I8" s="572"/>
      <c r="J8" s="572"/>
      <c r="K8" s="572"/>
      <c r="L8" s="572"/>
    </row>
    <row r="9" spans="1:12">
      <c r="A9" s="573">
        <v>2</v>
      </c>
      <c r="B9" s="572"/>
      <c r="C9" s="572"/>
      <c r="D9" s="572"/>
      <c r="E9" s="572"/>
      <c r="F9" s="572"/>
      <c r="G9" s="572"/>
      <c r="H9" s="572"/>
      <c r="I9" s="572"/>
      <c r="J9" s="572"/>
      <c r="K9" s="572"/>
      <c r="L9" s="572"/>
    </row>
    <row r="10" spans="1:12">
      <c r="A10" s="573">
        <v>3</v>
      </c>
      <c r="B10" s="572"/>
      <c r="C10" s="572"/>
      <c r="D10" s="572"/>
      <c r="E10" s="572"/>
      <c r="F10" s="572"/>
      <c r="G10" s="572"/>
      <c r="H10" s="572"/>
      <c r="I10" s="572"/>
      <c r="J10" s="572"/>
      <c r="K10" s="572"/>
      <c r="L10" s="572"/>
    </row>
    <row r="11" spans="1:12">
      <c r="A11" s="573">
        <v>4</v>
      </c>
      <c r="B11" s="572"/>
      <c r="C11" s="572"/>
      <c r="D11" s="572"/>
      <c r="E11" s="572"/>
      <c r="F11" s="572"/>
      <c r="G11" s="572"/>
      <c r="H11" s="572"/>
      <c r="I11" s="572"/>
      <c r="J11" s="572"/>
      <c r="K11" s="572"/>
      <c r="L11" s="572"/>
    </row>
    <row r="12" spans="1:12">
      <c r="A12" s="573">
        <v>5</v>
      </c>
      <c r="B12" s="572"/>
      <c r="C12" s="572"/>
      <c r="D12" s="572"/>
      <c r="E12" s="572"/>
      <c r="F12" s="572"/>
      <c r="G12" s="572"/>
      <c r="H12" s="572"/>
      <c r="I12" s="572"/>
      <c r="J12" s="572"/>
      <c r="K12" s="572"/>
      <c r="L12" s="572"/>
    </row>
    <row r="13" spans="1:12">
      <c r="A13" s="573">
        <v>6</v>
      </c>
      <c r="B13" s="572"/>
      <c r="C13" s="572"/>
      <c r="D13" s="572"/>
      <c r="E13" s="572"/>
      <c r="F13" s="572"/>
      <c r="G13" s="572"/>
      <c r="H13" s="572"/>
      <c r="I13" s="572"/>
      <c r="J13" s="572"/>
      <c r="K13" s="572"/>
      <c r="L13" s="572"/>
    </row>
    <row r="14" spans="1:12">
      <c r="A14" s="573">
        <v>7</v>
      </c>
      <c r="B14" s="572"/>
      <c r="C14" s="572"/>
      <c r="D14" s="572"/>
      <c r="E14" s="572"/>
      <c r="F14" s="572"/>
      <c r="G14" s="572"/>
      <c r="H14" s="572"/>
      <c r="I14" s="572"/>
      <c r="J14" s="572"/>
      <c r="K14" s="572"/>
      <c r="L14" s="572"/>
    </row>
    <row r="15" spans="1:12">
      <c r="A15" s="573">
        <v>8</v>
      </c>
      <c r="B15" s="572"/>
      <c r="C15" s="572"/>
      <c r="D15" s="572"/>
      <c r="E15" s="572"/>
      <c r="F15" s="572"/>
      <c r="G15" s="572"/>
      <c r="H15" s="572"/>
      <c r="I15" s="572"/>
      <c r="J15" s="572"/>
      <c r="K15" s="572"/>
      <c r="L15" s="572"/>
    </row>
    <row r="16" spans="1:12">
      <c r="A16" s="573">
        <v>9</v>
      </c>
      <c r="B16" s="572"/>
      <c r="C16" s="572"/>
      <c r="D16" s="572"/>
      <c r="E16" s="572"/>
      <c r="F16" s="572"/>
      <c r="G16" s="572"/>
      <c r="H16" s="572"/>
      <c r="I16" s="572"/>
      <c r="J16" s="572"/>
      <c r="K16" s="572"/>
      <c r="L16" s="572"/>
    </row>
    <row r="17" spans="1:12">
      <c r="A17" s="573">
        <v>10</v>
      </c>
      <c r="B17" s="572"/>
      <c r="C17" s="572"/>
      <c r="D17" s="572"/>
      <c r="E17" s="572"/>
      <c r="F17" s="572"/>
      <c r="G17" s="572"/>
      <c r="H17" s="572"/>
      <c r="I17" s="572"/>
      <c r="J17" s="572"/>
      <c r="K17" s="572"/>
      <c r="L17" s="572"/>
    </row>
    <row r="18" spans="1:12">
      <c r="A18" s="573" t="s">
        <v>417</v>
      </c>
      <c r="B18" s="572"/>
      <c r="C18" s="572"/>
      <c r="D18" s="572"/>
      <c r="E18" s="572"/>
      <c r="F18" s="572"/>
      <c r="G18" s="572"/>
      <c r="H18" s="572"/>
      <c r="I18" s="572"/>
      <c r="J18" s="572"/>
      <c r="K18" s="572"/>
      <c r="L18" s="572"/>
    </row>
    <row r="19" spans="1:12">
      <c r="A19" s="571"/>
      <c r="B19" s="570"/>
      <c r="C19" s="570"/>
      <c r="D19" s="570"/>
      <c r="E19" s="570"/>
      <c r="F19" s="570"/>
      <c r="G19" s="570"/>
      <c r="H19" s="570"/>
      <c r="I19" s="570"/>
      <c r="J19" s="570"/>
      <c r="K19" s="570"/>
      <c r="L19" s="569"/>
    </row>
    <row r="20" spans="1:12" ht="29.25" customHeight="1">
      <c r="A20" s="1465" t="s">
        <v>416</v>
      </c>
      <c r="B20" s="1465"/>
      <c r="C20" s="1465"/>
      <c r="D20" s="1465"/>
      <c r="E20" s="1465" t="s">
        <v>149</v>
      </c>
      <c r="F20" s="1465"/>
      <c r="G20" s="1465"/>
      <c r="H20" s="1465"/>
      <c r="I20" s="1465" t="s">
        <v>144</v>
      </c>
      <c r="J20" s="1465"/>
      <c r="K20" s="1465" t="s">
        <v>15</v>
      </c>
      <c r="L20" s="1465"/>
    </row>
    <row r="21" spans="1:12" ht="30" customHeight="1">
      <c r="A21" s="1465" t="s">
        <v>415</v>
      </c>
      <c r="B21" s="1465"/>
      <c r="C21" s="1465"/>
      <c r="D21" s="1465"/>
      <c r="E21" s="1465" t="s">
        <v>149</v>
      </c>
      <c r="F21" s="1465"/>
      <c r="G21" s="1465"/>
      <c r="H21" s="1465"/>
      <c r="I21" s="1465" t="s">
        <v>144</v>
      </c>
      <c r="J21" s="1465"/>
      <c r="K21" s="1465" t="s">
        <v>15</v>
      </c>
      <c r="L21" s="1465"/>
    </row>
    <row r="22" spans="1:12" ht="29.25" customHeight="1">
      <c r="A22" s="1465" t="s">
        <v>414</v>
      </c>
      <c r="B22" s="1465"/>
      <c r="C22" s="1465"/>
      <c r="D22" s="1465"/>
      <c r="E22" s="1465" t="s">
        <v>149</v>
      </c>
      <c r="F22" s="1465"/>
      <c r="G22" s="1465"/>
      <c r="H22" s="1465"/>
      <c r="I22" s="1465" t="s">
        <v>144</v>
      </c>
      <c r="J22" s="1465"/>
      <c r="K22" s="1465" t="s">
        <v>15</v>
      </c>
      <c r="L22" s="1465"/>
    </row>
    <row r="23" spans="1:12" ht="27" customHeight="1">
      <c r="A23" s="1465" t="s">
        <v>413</v>
      </c>
      <c r="B23" s="1465"/>
      <c r="C23" s="1465"/>
      <c r="D23" s="1465"/>
      <c r="E23" s="1465" t="s">
        <v>149</v>
      </c>
      <c r="F23" s="1465"/>
      <c r="G23" s="1465"/>
      <c r="H23" s="1465"/>
      <c r="I23" s="1465" t="s">
        <v>144</v>
      </c>
      <c r="J23" s="1465"/>
      <c r="K23" s="1465" t="s">
        <v>15</v>
      </c>
      <c r="L23" s="1465"/>
    </row>
    <row r="24" spans="1:12" ht="30" customHeight="1">
      <c r="A24" s="1466"/>
      <c r="B24" s="1466"/>
      <c r="C24" s="1466"/>
      <c r="D24" s="1466"/>
      <c r="E24" s="1465" t="s">
        <v>149</v>
      </c>
      <c r="F24" s="1465"/>
      <c r="G24" s="1465"/>
      <c r="H24" s="1465"/>
      <c r="I24" s="1465" t="s">
        <v>144</v>
      </c>
      <c r="J24" s="1465"/>
      <c r="K24" s="1465" t="s">
        <v>15</v>
      </c>
      <c r="L24" s="1465"/>
    </row>
  </sheetData>
  <mergeCells count="28">
    <mergeCell ref="H1:I1"/>
    <mergeCell ref="H2:I2"/>
    <mergeCell ref="H3:I3"/>
    <mergeCell ref="H4:I4"/>
    <mergeCell ref="J4:L4"/>
    <mergeCell ref="J1:L1"/>
    <mergeCell ref="J2:L2"/>
    <mergeCell ref="J3:L3"/>
    <mergeCell ref="K20:L20"/>
    <mergeCell ref="K21:L21"/>
    <mergeCell ref="K22:L22"/>
    <mergeCell ref="K23:L23"/>
    <mergeCell ref="K24:L24"/>
    <mergeCell ref="I20:J20"/>
    <mergeCell ref="I21:J21"/>
    <mergeCell ref="I22:J22"/>
    <mergeCell ref="I23:J23"/>
    <mergeCell ref="I24:J24"/>
    <mergeCell ref="E20:H20"/>
    <mergeCell ref="E21:H21"/>
    <mergeCell ref="E22:H22"/>
    <mergeCell ref="E23:H23"/>
    <mergeCell ref="E24:H24"/>
    <mergeCell ref="A20:D20"/>
    <mergeCell ref="A21:D21"/>
    <mergeCell ref="A22:D22"/>
    <mergeCell ref="A23:D23"/>
    <mergeCell ref="A24:D24"/>
  </mergeCells>
  <printOptions horizontalCentered="1" headings="1"/>
  <pageMargins left="0.45" right="0.45" top="0.75" bottom="0.75" header="0.3" footer="0.3"/>
  <pageSetup scale="76"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4"/>
    <pageSetUpPr fitToPage="1"/>
  </sheetPr>
  <dimension ref="A1:W74"/>
  <sheetViews>
    <sheetView showGridLines="0" zoomScale="70" zoomScaleNormal="100" zoomScaleSheetLayoutView="70" workbookViewId="0">
      <selection activeCell="S8" sqref="S8"/>
    </sheetView>
  </sheetViews>
  <sheetFormatPr defaultColWidth="9.42578125" defaultRowHeight="12.75"/>
  <cols>
    <col min="1" max="1" width="3.42578125" style="1" customWidth="1"/>
    <col min="2" max="2" width="2.5703125" style="1" customWidth="1"/>
    <col min="3" max="6" width="10.5703125" style="2" customWidth="1"/>
    <col min="7" max="17" width="10.5703125" style="1" customWidth="1"/>
    <col min="18" max="18" width="9.42578125" style="1"/>
    <col min="19" max="20" width="2.42578125" style="1" customWidth="1"/>
    <col min="21" max="16384" width="9.42578125" style="1"/>
  </cols>
  <sheetData>
    <row r="1" spans="1:23" s="3" customFormat="1" ht="13.5" thickBot="1">
      <c r="C1" s="4"/>
      <c r="D1" s="4"/>
      <c r="E1" s="4"/>
      <c r="F1" s="4"/>
      <c r="G1" s="4"/>
      <c r="H1" s="4"/>
      <c r="I1" s="4"/>
      <c r="J1" s="4"/>
      <c r="K1" s="4"/>
      <c r="L1" s="4"/>
      <c r="M1" s="4"/>
      <c r="N1" s="4"/>
      <c r="O1" s="4"/>
      <c r="P1" s="4"/>
      <c r="Q1" s="4"/>
      <c r="R1" s="4"/>
      <c r="S1" s="4"/>
    </row>
    <row r="2" spans="1:23" s="3" customFormat="1" ht="18">
      <c r="B2" s="5"/>
      <c r="C2" s="6" t="s">
        <v>21</v>
      </c>
      <c r="D2" s="7"/>
      <c r="E2" s="7"/>
      <c r="F2" s="7"/>
      <c r="G2" s="7"/>
      <c r="H2" s="7"/>
      <c r="I2" s="7"/>
      <c r="J2" s="7"/>
      <c r="K2" s="7"/>
      <c r="L2" s="7"/>
      <c r="M2" s="7"/>
      <c r="N2" s="7"/>
      <c r="O2" s="7"/>
      <c r="P2" s="8"/>
      <c r="Q2" s="7"/>
      <c r="R2" s="9"/>
      <c r="S2" s="10"/>
      <c r="T2" s="1529"/>
      <c r="U2" s="1529"/>
      <c r="V2" s="1529"/>
      <c r="W2" s="1529"/>
    </row>
    <row r="3" spans="1:23" s="3" customFormat="1" ht="18">
      <c r="B3" s="11"/>
      <c r="C3" s="12" t="s">
        <v>22</v>
      </c>
      <c r="D3" s="13"/>
      <c r="E3" s="13"/>
      <c r="F3" s="13"/>
      <c r="G3" s="13"/>
      <c r="H3" s="13"/>
      <c r="I3" s="13"/>
      <c r="J3" s="13"/>
      <c r="K3" s="13"/>
      <c r="L3" s="13"/>
      <c r="M3" s="13"/>
      <c r="N3" s="13"/>
      <c r="O3" s="13"/>
      <c r="P3" s="14"/>
      <c r="Q3" s="13"/>
      <c r="R3" s="4"/>
      <c r="S3" s="15"/>
    </row>
    <row r="4" spans="1:23" s="3" customFormat="1" ht="13.5" thickBot="1">
      <c r="B4" s="11"/>
      <c r="C4" s="1530" t="s">
        <v>23</v>
      </c>
      <c r="D4" s="1530"/>
      <c r="E4" s="1530"/>
      <c r="F4" s="1530"/>
      <c r="G4" s="1530"/>
      <c r="H4" s="1530"/>
      <c r="I4" s="1530"/>
      <c r="J4" s="1530"/>
      <c r="K4" s="1530"/>
      <c r="L4" s="1530"/>
      <c r="M4" s="1530"/>
      <c r="N4" s="1530"/>
      <c r="O4" s="1530"/>
      <c r="P4" s="1530"/>
      <c r="Q4" s="16"/>
      <c r="R4" s="4"/>
      <c r="S4" s="15"/>
    </row>
    <row r="5" spans="1:23" s="25" customFormat="1" ht="11.25">
      <c r="A5" s="17"/>
      <c r="B5" s="18"/>
      <c r="C5" s="19" t="s">
        <v>24</v>
      </c>
      <c r="D5" s="20"/>
      <c r="E5" s="20"/>
      <c r="F5" s="20"/>
      <c r="G5" s="20"/>
      <c r="H5" s="21"/>
      <c r="I5" s="22" t="s">
        <v>25</v>
      </c>
      <c r="J5" s="20"/>
      <c r="K5" s="20"/>
      <c r="L5" s="20"/>
      <c r="M5" s="21"/>
      <c r="N5" s="22" t="s">
        <v>26</v>
      </c>
      <c r="O5" s="20"/>
      <c r="P5" s="20"/>
      <c r="Q5" s="20"/>
      <c r="R5" s="23"/>
      <c r="S5" s="24"/>
      <c r="T5" s="17"/>
    </row>
    <row r="6" spans="1:23">
      <c r="A6" s="3"/>
      <c r="B6" s="11"/>
      <c r="C6" s="1526" t="s">
        <v>8</v>
      </c>
      <c r="D6" s="1527" t="s">
        <v>27</v>
      </c>
      <c r="E6" s="1527" t="s">
        <v>27</v>
      </c>
      <c r="F6" s="1527" t="s">
        <v>27</v>
      </c>
      <c r="G6" s="1527" t="s">
        <v>27</v>
      </c>
      <c r="H6" s="1528" t="s">
        <v>27</v>
      </c>
      <c r="I6" s="1513" t="s">
        <v>28</v>
      </c>
      <c r="J6" s="1512"/>
      <c r="K6" s="1512"/>
      <c r="L6" s="1512"/>
      <c r="M6" s="1514"/>
      <c r="N6" s="1531" t="s">
        <v>1</v>
      </c>
      <c r="O6" s="1532"/>
      <c r="P6" s="1532"/>
      <c r="Q6" s="1532"/>
      <c r="R6" s="1533"/>
      <c r="S6" s="15"/>
      <c r="T6" s="3"/>
    </row>
    <row r="7" spans="1:23" s="25" customFormat="1" ht="11.25">
      <c r="A7" s="17"/>
      <c r="B7" s="18"/>
      <c r="C7" s="26" t="s">
        <v>0</v>
      </c>
      <c r="D7" s="27"/>
      <c r="E7" s="27"/>
      <c r="F7" s="27"/>
      <c r="G7" s="27"/>
      <c r="H7" s="28"/>
      <c r="I7" s="29" t="s">
        <v>29</v>
      </c>
      <c r="J7" s="27"/>
      <c r="K7" s="27"/>
      <c r="L7" s="27"/>
      <c r="M7" s="28"/>
      <c r="N7" s="29" t="s">
        <v>30</v>
      </c>
      <c r="O7" s="27"/>
      <c r="P7" s="27"/>
      <c r="Q7" s="27"/>
      <c r="R7" s="30"/>
      <c r="S7" s="24"/>
      <c r="T7" s="17"/>
    </row>
    <row r="8" spans="1:23">
      <c r="A8" s="3"/>
      <c r="B8" s="11"/>
      <c r="C8" s="1526" t="s">
        <v>28</v>
      </c>
      <c r="D8" s="1527"/>
      <c r="E8" s="1527"/>
      <c r="F8" s="1527"/>
      <c r="G8" s="1527"/>
      <c r="H8" s="1528"/>
      <c r="I8" s="1513" t="s">
        <v>8</v>
      </c>
      <c r="J8" s="1512"/>
      <c r="K8" s="1512"/>
      <c r="L8" s="1512"/>
      <c r="M8" s="1514"/>
      <c r="N8" s="1513" t="s">
        <v>28</v>
      </c>
      <c r="O8" s="1512"/>
      <c r="P8" s="1512"/>
      <c r="Q8" s="1512"/>
      <c r="R8" s="1515"/>
      <c r="S8" s="15"/>
      <c r="T8" s="3"/>
    </row>
    <row r="9" spans="1:23" s="25" customFormat="1" ht="11.25">
      <c r="A9" s="17"/>
      <c r="B9" s="18"/>
      <c r="C9" s="26" t="s">
        <v>31</v>
      </c>
      <c r="D9" s="27"/>
      <c r="E9" s="27"/>
      <c r="F9" s="27"/>
      <c r="G9" s="31" t="s">
        <v>17</v>
      </c>
      <c r="H9" s="32"/>
      <c r="I9" s="29" t="s">
        <v>32</v>
      </c>
      <c r="J9" s="27"/>
      <c r="K9" s="27"/>
      <c r="L9" s="27"/>
      <c r="M9" s="28"/>
      <c r="N9" s="29" t="s">
        <v>33</v>
      </c>
      <c r="O9" s="27"/>
      <c r="P9" s="27"/>
      <c r="Q9" s="27"/>
      <c r="R9" s="30"/>
      <c r="S9" s="24"/>
      <c r="T9" s="17"/>
    </row>
    <row r="10" spans="1:23">
      <c r="A10" s="3"/>
      <c r="B10" s="11"/>
      <c r="C10" s="1511" t="s">
        <v>34</v>
      </c>
      <c r="D10" s="1512"/>
      <c r="E10" s="1512"/>
      <c r="F10" s="1512"/>
      <c r="G10" s="33" t="s">
        <v>35</v>
      </c>
      <c r="H10" s="34" t="s">
        <v>36</v>
      </c>
      <c r="I10" s="1513" t="s">
        <v>37</v>
      </c>
      <c r="J10" s="1512"/>
      <c r="K10" s="1512"/>
      <c r="L10" s="1512"/>
      <c r="M10" s="1514"/>
      <c r="N10" s="1513" t="s">
        <v>38</v>
      </c>
      <c r="O10" s="1512"/>
      <c r="P10" s="1512"/>
      <c r="Q10" s="1512"/>
      <c r="R10" s="1515"/>
      <c r="S10" s="15"/>
      <c r="T10" s="3"/>
    </row>
    <row r="11" spans="1:23">
      <c r="A11" s="3"/>
      <c r="B11" s="11"/>
      <c r="C11" s="35" t="s">
        <v>39</v>
      </c>
      <c r="D11" s="36"/>
      <c r="E11" s="36"/>
      <c r="F11" s="36"/>
      <c r="G11" s="36"/>
      <c r="H11" s="37"/>
      <c r="I11" s="38" t="s">
        <v>40</v>
      </c>
      <c r="J11" s="36"/>
      <c r="K11" s="36"/>
      <c r="L11" s="36"/>
      <c r="M11" s="37"/>
      <c r="N11" s="1516"/>
      <c r="O11" s="1517"/>
      <c r="P11" s="1517"/>
      <c r="Q11" s="1517"/>
      <c r="R11" s="1518"/>
      <c r="S11" s="15"/>
      <c r="T11" s="3"/>
    </row>
    <row r="12" spans="1:23" ht="13.5" thickBot="1">
      <c r="A12" s="3"/>
      <c r="B12" s="39"/>
      <c r="C12" s="1522" t="s">
        <v>41</v>
      </c>
      <c r="D12" s="1523"/>
      <c r="E12" s="1523"/>
      <c r="F12" s="1523"/>
      <c r="G12" s="1523"/>
      <c r="H12" s="1524"/>
      <c r="I12" s="1525" t="s">
        <v>42</v>
      </c>
      <c r="J12" s="1523"/>
      <c r="K12" s="1523"/>
      <c r="L12" s="1523"/>
      <c r="M12" s="1524"/>
      <c r="N12" s="1519"/>
      <c r="O12" s="1520"/>
      <c r="P12" s="1520"/>
      <c r="Q12" s="1520"/>
      <c r="R12" s="1521"/>
      <c r="S12" s="15"/>
      <c r="T12" s="3"/>
    </row>
    <row r="13" spans="1:23" s="3" customFormat="1" ht="13.5" thickBot="1">
      <c r="B13" s="11"/>
      <c r="C13" s="4"/>
      <c r="D13" s="4"/>
      <c r="E13" s="4"/>
      <c r="F13" s="40" t="str">
        <f>IF(G10&gt;H10,"ENTER LOWER SPECIFICATION IN D9 AND UPPER IN E9","")</f>
        <v/>
      </c>
      <c r="G13" s="4"/>
      <c r="H13" s="4"/>
      <c r="I13" s="41"/>
      <c r="J13" s="4"/>
      <c r="K13" s="41"/>
      <c r="L13" s="4"/>
      <c r="M13" s="41"/>
      <c r="N13" s="4"/>
      <c r="O13" s="4"/>
      <c r="P13" s="42"/>
      <c r="Q13" s="4"/>
      <c r="R13" s="4"/>
      <c r="S13" s="15"/>
    </row>
    <row r="14" spans="1:23" s="3" customFormat="1" ht="13.5" thickBot="1">
      <c r="B14" s="11"/>
      <c r="C14" s="1500" t="s">
        <v>43</v>
      </c>
      <c r="D14" s="1501"/>
      <c r="E14" s="1501"/>
      <c r="F14" s="1501"/>
      <c r="G14" s="1501"/>
      <c r="H14" s="1501"/>
      <c r="I14" s="1501"/>
      <c r="J14" s="1501"/>
      <c r="K14" s="1501"/>
      <c r="L14" s="1501"/>
      <c r="M14" s="1501"/>
      <c r="N14" s="1501"/>
      <c r="O14" s="1501"/>
      <c r="P14" s="1501"/>
      <c r="Q14" s="1502"/>
      <c r="R14" s="4"/>
      <c r="S14" s="15"/>
    </row>
    <row r="15" spans="1:23" s="3" customFormat="1" ht="13.5" thickBot="1">
      <c r="B15" s="11"/>
      <c r="C15" s="43">
        <v>1</v>
      </c>
      <c r="D15" s="44">
        <v>2</v>
      </c>
      <c r="E15" s="44">
        <v>3</v>
      </c>
      <c r="F15" s="44">
        <v>4</v>
      </c>
      <c r="G15" s="44">
        <v>5</v>
      </c>
      <c r="H15" s="44">
        <v>6</v>
      </c>
      <c r="I15" s="44">
        <v>7</v>
      </c>
      <c r="J15" s="44">
        <v>8</v>
      </c>
      <c r="K15" s="44">
        <v>9</v>
      </c>
      <c r="L15" s="45">
        <v>10</v>
      </c>
      <c r="M15" s="46">
        <v>11</v>
      </c>
      <c r="N15" s="44">
        <v>12</v>
      </c>
      <c r="O15" s="44">
        <v>13</v>
      </c>
      <c r="P15" s="44">
        <v>14</v>
      </c>
      <c r="Q15" s="47">
        <v>15</v>
      </c>
      <c r="R15" s="4"/>
      <c r="S15" s="15"/>
    </row>
    <row r="16" spans="1:23" ht="13.5" thickBot="1">
      <c r="A16" s="3"/>
      <c r="B16" s="39"/>
      <c r="C16" s="48"/>
      <c r="D16" s="49"/>
      <c r="E16" s="49"/>
      <c r="F16" s="49"/>
      <c r="G16" s="49"/>
      <c r="H16" s="49"/>
      <c r="I16" s="49"/>
      <c r="J16" s="49"/>
      <c r="K16" s="49"/>
      <c r="L16" s="49"/>
      <c r="M16" s="49"/>
      <c r="N16" s="49"/>
      <c r="O16" s="49"/>
      <c r="P16" s="49"/>
      <c r="Q16" s="50"/>
      <c r="R16" s="51"/>
      <c r="S16" s="15"/>
      <c r="T16" s="3"/>
    </row>
    <row r="17" spans="1:20" s="3" customFormat="1" ht="13.5" thickBot="1">
      <c r="B17" s="11"/>
      <c r="C17" s="52">
        <v>16</v>
      </c>
      <c r="D17" s="53">
        <v>17</v>
      </c>
      <c r="E17" s="53">
        <v>18</v>
      </c>
      <c r="F17" s="53">
        <v>19</v>
      </c>
      <c r="G17" s="54">
        <v>20</v>
      </c>
      <c r="H17" s="55">
        <v>21</v>
      </c>
      <c r="I17" s="53">
        <v>22</v>
      </c>
      <c r="J17" s="53">
        <v>23</v>
      </c>
      <c r="K17" s="53">
        <v>24</v>
      </c>
      <c r="L17" s="53">
        <v>25</v>
      </c>
      <c r="M17" s="53">
        <v>26</v>
      </c>
      <c r="N17" s="53">
        <v>27</v>
      </c>
      <c r="O17" s="53">
        <v>28</v>
      </c>
      <c r="P17" s="53">
        <v>29</v>
      </c>
      <c r="Q17" s="56">
        <v>30</v>
      </c>
      <c r="R17" s="4"/>
      <c r="S17" s="15"/>
    </row>
    <row r="18" spans="1:20" ht="13.5" thickBot="1">
      <c r="A18" s="3"/>
      <c r="B18" s="39"/>
      <c r="C18" s="48"/>
      <c r="D18" s="49"/>
      <c r="E18" s="49"/>
      <c r="F18" s="49"/>
      <c r="G18" s="49"/>
      <c r="H18" s="49"/>
      <c r="I18" s="49"/>
      <c r="J18" s="49"/>
      <c r="K18" s="49"/>
      <c r="L18" s="49"/>
      <c r="M18" s="49"/>
      <c r="N18" s="49"/>
      <c r="O18" s="49"/>
      <c r="P18" s="49"/>
      <c r="Q18" s="50"/>
      <c r="R18" s="51"/>
      <c r="S18" s="15"/>
      <c r="T18" s="3"/>
    </row>
    <row r="19" spans="1:20" s="3" customFormat="1" ht="13.5" thickBot="1">
      <c r="B19" s="11"/>
      <c r="C19" s="57"/>
      <c r="D19" s="57"/>
      <c r="E19" s="4"/>
      <c r="F19" s="4"/>
      <c r="G19" s="4"/>
      <c r="H19" s="4"/>
      <c r="I19" s="4"/>
      <c r="J19" s="4"/>
      <c r="K19" s="4"/>
      <c r="L19" s="4"/>
      <c r="M19" s="4"/>
      <c r="N19" s="4"/>
      <c r="O19" s="4"/>
      <c r="P19" s="4"/>
      <c r="Q19" s="4"/>
      <c r="R19" s="4"/>
      <c r="S19" s="15"/>
    </row>
    <row r="20" spans="1:20" ht="36" customHeight="1">
      <c r="A20" s="3"/>
      <c r="B20" s="11"/>
      <c r="C20" s="1472" t="s">
        <v>44</v>
      </c>
      <c r="D20" s="1490"/>
      <c r="E20" s="1503" t="s">
        <v>45</v>
      </c>
      <c r="F20" s="1504"/>
      <c r="G20" s="1505" t="s">
        <v>46</v>
      </c>
      <c r="H20" s="1506"/>
      <c r="I20" s="1479" t="s">
        <v>47</v>
      </c>
      <c r="J20" s="1481"/>
      <c r="K20" s="1479" t="s">
        <v>48</v>
      </c>
      <c r="L20" s="1481"/>
      <c r="M20" s="1479" t="s">
        <v>18</v>
      </c>
      <c r="N20" s="1481"/>
      <c r="O20" s="1505" t="s">
        <v>49</v>
      </c>
      <c r="P20" s="1506"/>
      <c r="Q20" s="1505" t="s">
        <v>50</v>
      </c>
      <c r="R20" s="1506"/>
      <c r="S20" s="15"/>
      <c r="T20" s="3"/>
    </row>
    <row r="21" spans="1:20" ht="29.25" customHeight="1" thickBot="1">
      <c r="A21" s="3"/>
      <c r="B21" s="11"/>
      <c r="C21" s="1493"/>
      <c r="D21" s="1494"/>
      <c r="E21" s="1488" t="str">
        <f>IF(C16&lt;&gt;"",COUNT(C16:Q16,C18:Q18),"")</f>
        <v/>
      </c>
      <c r="F21" s="1489"/>
      <c r="G21" s="1488" t="str">
        <f>IF(C16&lt;&gt;"",AVERAGE(C16:Q16,C18:Q18),"")</f>
        <v/>
      </c>
      <c r="H21" s="1489"/>
      <c r="I21" s="1488" t="str">
        <f>IF(C16&lt;&gt;"",STDEV(C16:Q16,C18:Q18),"")</f>
        <v/>
      </c>
      <c r="J21" s="1489"/>
      <c r="K21" s="1488" t="str">
        <f>IF(C16&lt;&gt;"",I21/SQRT(E21),"")</f>
        <v/>
      </c>
      <c r="L21" s="1489"/>
      <c r="M21" s="1488" t="str">
        <f>IF(C16&lt;&gt;"",H10-G10,"")</f>
        <v/>
      </c>
      <c r="N21" s="1489"/>
      <c r="O21" s="1507" t="str">
        <f>IF(C16&lt;&gt;"",100*I21/((M21)/6),"")</f>
        <v/>
      </c>
      <c r="P21" s="1508"/>
      <c r="Q21" s="1509" t="str">
        <f>IF(C16&lt;&gt;"", (6 * I21) / ( M21),"")</f>
        <v/>
      </c>
      <c r="R21" s="1510"/>
      <c r="S21" s="15"/>
      <c r="T21" s="3"/>
    </row>
    <row r="22" spans="1:20" ht="13.5" thickBot="1">
      <c r="A22" s="3"/>
      <c r="B22" s="11"/>
      <c r="C22" s="58"/>
      <c r="D22" s="4"/>
      <c r="E22" s="4"/>
      <c r="F22" s="4"/>
      <c r="G22" s="4"/>
      <c r="H22" s="4"/>
      <c r="I22" s="4"/>
      <c r="J22" s="4"/>
      <c r="K22" s="4"/>
      <c r="L22" s="4"/>
      <c r="M22" s="4"/>
      <c r="N22" s="4"/>
      <c r="O22" s="59"/>
      <c r="P22" s="59"/>
      <c r="Q22" s="4"/>
      <c r="R22" s="4"/>
      <c r="S22" s="15"/>
      <c r="T22" s="3"/>
    </row>
    <row r="23" spans="1:20" ht="13.5" thickBot="1">
      <c r="A23" s="3"/>
      <c r="B23" s="11"/>
      <c r="C23" s="1472" t="s">
        <v>51</v>
      </c>
      <c r="D23" s="1490"/>
      <c r="E23" s="1495" t="str">
        <f>CONCATENATE("Reference Value=",TEXT(I12,"0.0000")," ",N12,", alpha = 0.05")</f>
        <v>Reference Value=VALUE , alpha = 0.05</v>
      </c>
      <c r="F23" s="1496"/>
      <c r="G23" s="1496"/>
      <c r="H23" s="1496"/>
      <c r="I23" s="1496"/>
      <c r="J23" s="1496"/>
      <c r="K23" s="1496"/>
      <c r="L23" s="1496"/>
      <c r="M23" s="1496"/>
      <c r="N23" s="1496"/>
      <c r="O23" s="1496"/>
      <c r="P23" s="1496"/>
      <c r="Q23" s="1496"/>
      <c r="R23" s="1497"/>
      <c r="S23" s="15"/>
      <c r="T23" s="3"/>
    </row>
    <row r="24" spans="1:20" ht="27" customHeight="1">
      <c r="A24" s="3"/>
      <c r="B24" s="11"/>
      <c r="C24" s="1491"/>
      <c r="D24" s="1492"/>
      <c r="E24" s="1472" t="s">
        <v>52</v>
      </c>
      <c r="F24" s="1473"/>
      <c r="G24" s="1476" t="s">
        <v>53</v>
      </c>
      <c r="H24" s="1470" t="s">
        <v>54</v>
      </c>
      <c r="I24" s="1470" t="s">
        <v>55</v>
      </c>
      <c r="J24" s="1470" t="s">
        <v>56</v>
      </c>
      <c r="K24" s="1470" t="s">
        <v>57</v>
      </c>
      <c r="L24" s="1470" t="s">
        <v>58</v>
      </c>
      <c r="M24" s="1472" t="s">
        <v>59</v>
      </c>
      <c r="N24" s="1473"/>
      <c r="O24" s="1479" t="s">
        <v>60</v>
      </c>
      <c r="P24" s="1480"/>
      <c r="Q24" s="1480"/>
      <c r="R24" s="1481"/>
      <c r="S24" s="15"/>
      <c r="T24" s="3"/>
    </row>
    <row r="25" spans="1:20" ht="21.75" customHeight="1">
      <c r="A25" s="3"/>
      <c r="B25" s="11"/>
      <c r="C25" s="1491"/>
      <c r="D25" s="1492"/>
      <c r="E25" s="1474"/>
      <c r="F25" s="1475"/>
      <c r="G25" s="1477"/>
      <c r="H25" s="1477"/>
      <c r="I25" s="1471"/>
      <c r="J25" s="1471"/>
      <c r="K25" s="1471"/>
      <c r="L25" s="1471"/>
      <c r="M25" s="1474"/>
      <c r="N25" s="1475"/>
      <c r="O25" s="1482" t="s">
        <v>61</v>
      </c>
      <c r="P25" s="1483"/>
      <c r="Q25" s="1484" t="s">
        <v>62</v>
      </c>
      <c r="R25" s="1485"/>
      <c r="S25" s="15"/>
      <c r="T25" s="3"/>
    </row>
    <row r="26" spans="1:20" ht="26.25" customHeight="1" thickBot="1">
      <c r="A26" s="3"/>
      <c r="B26" s="11"/>
      <c r="C26" s="1493"/>
      <c r="D26" s="1494"/>
      <c r="E26" s="1486" t="str">
        <f>IF(C16&lt;&gt;"",G21-I12,"")</f>
        <v/>
      </c>
      <c r="F26" s="1487"/>
      <c r="G26" s="60" t="str">
        <f>IF(C16&lt;&gt;"",E21-1,"")</f>
        <v/>
      </c>
      <c r="H26" s="61" t="str">
        <f>IF(C16&lt;&gt;"",ABS(E26/K21),"")</f>
        <v/>
      </c>
      <c r="I26" s="62" t="str">
        <f>IF(C16&lt;&gt;"",TDIST(H26,G26,2),"")</f>
        <v/>
      </c>
      <c r="J26" s="63" t="str">
        <f>IF(C16&lt;&gt;"",M21*0.1,"")</f>
        <v/>
      </c>
      <c r="K26" s="63">
        <f>IF(C16&lt;&gt;"",I12-J26,0)</f>
        <v>0</v>
      </c>
      <c r="L26" s="62">
        <f>IF(C16&lt;&gt;"",I12+J26,1)</f>
        <v>1</v>
      </c>
      <c r="M26" s="1488" t="str">
        <f>IF(C16&lt;&gt;"",TINV(0.05,G26),"")</f>
        <v/>
      </c>
      <c r="N26" s="1489"/>
      <c r="O26" s="1488" t="str">
        <f>IF(C16&lt;&gt;"",E26-K21*M26,"")</f>
        <v/>
      </c>
      <c r="P26" s="1498"/>
      <c r="Q26" s="1499" t="str">
        <f>IF(C16&lt;&gt;"",E26+K21*M26,"")</f>
        <v/>
      </c>
      <c r="R26" s="1489"/>
      <c r="S26" s="15"/>
      <c r="T26" s="3"/>
    </row>
    <row r="27" spans="1:20" ht="26.25" customHeight="1" thickBot="1">
      <c r="A27" s="3"/>
      <c r="B27" s="64"/>
      <c r="C27" s="65"/>
      <c r="D27" s="65"/>
      <c r="E27" s="65"/>
      <c r="F27" s="65"/>
      <c r="G27" s="66"/>
      <c r="H27" s="66"/>
      <c r="I27" s="67"/>
      <c r="J27" s="67"/>
      <c r="K27" s="68"/>
      <c r="L27" s="68"/>
      <c r="M27" s="67"/>
      <c r="N27" s="67"/>
      <c r="O27" s="67"/>
      <c r="P27" s="67"/>
      <c r="Q27" s="67"/>
      <c r="R27" s="67"/>
      <c r="S27" s="69"/>
      <c r="T27" s="3"/>
    </row>
    <row r="28" spans="1:20">
      <c r="A28" s="3"/>
      <c r="B28" s="3"/>
      <c r="C28" s="4"/>
      <c r="D28" s="4"/>
      <c r="E28" s="4"/>
      <c r="F28" s="4"/>
      <c r="G28" s="4"/>
      <c r="H28" s="4"/>
      <c r="I28" s="4"/>
      <c r="J28" s="4"/>
      <c r="K28" s="4"/>
      <c r="L28" s="4"/>
      <c r="M28" s="4"/>
      <c r="N28" s="4"/>
      <c r="O28" s="4"/>
      <c r="P28" s="4"/>
      <c r="Q28" s="4"/>
      <c r="R28" s="4"/>
      <c r="S28" s="4"/>
      <c r="T28" s="3"/>
    </row>
    <row r="29" spans="1:20">
      <c r="A29" s="3"/>
      <c r="B29" s="3"/>
      <c r="C29" s="3"/>
      <c r="D29" s="3"/>
      <c r="E29" s="3"/>
      <c r="F29" s="3"/>
      <c r="G29" s="3"/>
      <c r="H29" s="3"/>
      <c r="I29" s="3"/>
      <c r="J29" s="3"/>
      <c r="K29" s="3"/>
      <c r="L29" s="3"/>
      <c r="M29" s="3"/>
      <c r="N29" s="3"/>
      <c r="O29" s="3"/>
      <c r="P29" s="3"/>
      <c r="Q29" s="3"/>
      <c r="R29" s="3"/>
      <c r="S29" s="3"/>
    </row>
    <row r="30" spans="1:20">
      <c r="A30" s="3"/>
      <c r="B30" s="3"/>
      <c r="C30" s="3"/>
      <c r="D30" s="3"/>
      <c r="E30" s="3"/>
      <c r="F30" s="3"/>
      <c r="G30" s="3"/>
      <c r="H30" s="3"/>
      <c r="I30" s="3"/>
      <c r="J30" s="3"/>
      <c r="K30" s="3"/>
      <c r="L30" s="3"/>
      <c r="M30" s="3"/>
      <c r="N30" s="3"/>
      <c r="O30" s="3"/>
      <c r="P30" s="3"/>
      <c r="Q30" s="3"/>
      <c r="R30" s="3"/>
      <c r="S30" s="3"/>
    </row>
    <row r="31" spans="1:20">
      <c r="A31" s="3"/>
      <c r="B31" s="3"/>
      <c r="C31" s="3"/>
      <c r="D31" s="3"/>
      <c r="E31" s="3"/>
      <c r="F31" s="3"/>
      <c r="G31" s="3"/>
      <c r="H31" s="3"/>
      <c r="I31" s="3"/>
      <c r="J31" s="3"/>
      <c r="K31" s="3"/>
      <c r="L31" s="3"/>
      <c r="M31" s="3"/>
      <c r="N31" s="3"/>
      <c r="O31" s="3"/>
      <c r="P31" s="3"/>
      <c r="Q31" s="3"/>
      <c r="R31" s="3"/>
      <c r="S31" s="3"/>
    </row>
    <row r="32" spans="1:20">
      <c r="A32" s="3"/>
      <c r="B32" s="3"/>
      <c r="C32" s="3"/>
      <c r="D32" s="3"/>
      <c r="E32" s="3"/>
      <c r="F32" s="3"/>
      <c r="G32" s="3"/>
      <c r="H32" s="3"/>
      <c r="I32" s="3"/>
      <c r="J32" s="3"/>
      <c r="K32" s="3"/>
      <c r="L32" s="3"/>
      <c r="M32" s="3"/>
      <c r="N32" s="3"/>
      <c r="O32" s="3"/>
      <c r="P32" s="3"/>
      <c r="Q32" s="3"/>
      <c r="R32" s="3"/>
      <c r="S32" s="3"/>
    </row>
    <row r="33" spans="1:19">
      <c r="A33" s="3"/>
      <c r="B33" s="3"/>
      <c r="C33" s="3"/>
      <c r="D33" s="3"/>
      <c r="E33" s="3"/>
      <c r="F33" s="3"/>
      <c r="G33" s="3"/>
      <c r="H33" s="3"/>
      <c r="I33" s="3"/>
      <c r="J33" s="3"/>
      <c r="K33" s="3"/>
      <c r="L33" s="3"/>
      <c r="M33" s="3"/>
      <c r="N33" s="3"/>
      <c r="O33" s="3"/>
      <c r="P33" s="3"/>
      <c r="Q33" s="3"/>
      <c r="R33" s="3"/>
      <c r="S33" s="3"/>
    </row>
    <row r="34" spans="1:19">
      <c r="A34" s="3"/>
      <c r="B34" s="3"/>
      <c r="C34" s="3"/>
      <c r="D34" s="3"/>
      <c r="E34" s="3"/>
      <c r="F34" s="3"/>
      <c r="G34" s="3"/>
      <c r="H34" s="3"/>
      <c r="I34" s="3"/>
      <c r="J34" s="3"/>
      <c r="K34" s="3"/>
      <c r="L34" s="3"/>
      <c r="M34" s="3"/>
      <c r="N34" s="3"/>
      <c r="O34" s="3"/>
      <c r="P34" s="3"/>
      <c r="Q34" s="3"/>
      <c r="R34" s="3"/>
      <c r="S34" s="3"/>
    </row>
    <row r="35" spans="1:19">
      <c r="A35" s="3"/>
      <c r="B35" s="3"/>
      <c r="C35" s="3"/>
      <c r="D35" s="3"/>
      <c r="E35" s="3"/>
      <c r="F35" s="3"/>
      <c r="G35" s="3"/>
      <c r="H35" s="3"/>
      <c r="I35" s="3"/>
      <c r="J35" s="3"/>
      <c r="K35" s="3"/>
      <c r="L35" s="3"/>
      <c r="M35" s="3"/>
      <c r="N35" s="3"/>
      <c r="O35" s="3"/>
      <c r="P35" s="3"/>
      <c r="Q35" s="3"/>
      <c r="R35" s="3"/>
      <c r="S35" s="3"/>
    </row>
    <row r="36" spans="1:19">
      <c r="A36" s="3"/>
      <c r="B36" s="3"/>
      <c r="C36" s="3"/>
      <c r="D36" s="3"/>
      <c r="E36" s="3"/>
      <c r="F36" s="3"/>
      <c r="G36" s="3"/>
      <c r="H36" s="3"/>
      <c r="I36" s="3"/>
      <c r="J36" s="3"/>
      <c r="K36" s="3"/>
      <c r="L36" s="3"/>
      <c r="M36" s="3"/>
      <c r="N36" s="3"/>
      <c r="O36" s="3"/>
      <c r="P36" s="3"/>
      <c r="Q36" s="3"/>
      <c r="R36" s="3"/>
      <c r="S36" s="3"/>
    </row>
    <row r="37" spans="1:19">
      <c r="A37" s="3"/>
      <c r="B37" s="3"/>
      <c r="C37" s="3"/>
      <c r="D37" s="3"/>
      <c r="E37" s="3"/>
      <c r="F37" s="3"/>
      <c r="G37" s="3"/>
      <c r="H37" s="3"/>
      <c r="I37" s="3"/>
      <c r="J37" s="3"/>
      <c r="K37" s="3"/>
      <c r="L37" s="3"/>
      <c r="M37" s="3"/>
      <c r="N37" s="3"/>
      <c r="O37" s="3"/>
      <c r="P37" s="3"/>
      <c r="Q37" s="3"/>
      <c r="R37" s="3"/>
      <c r="S37" s="3"/>
    </row>
    <row r="38" spans="1:19">
      <c r="A38" s="3"/>
      <c r="B38" s="3"/>
      <c r="C38" s="3"/>
      <c r="D38" s="3"/>
      <c r="E38" s="3"/>
      <c r="F38" s="3"/>
      <c r="G38" s="3"/>
      <c r="H38" s="3"/>
      <c r="I38" s="3"/>
      <c r="J38" s="3"/>
      <c r="K38" s="3"/>
      <c r="L38" s="3"/>
      <c r="M38" s="3"/>
      <c r="N38" s="3"/>
      <c r="O38" s="3"/>
      <c r="P38" s="3"/>
      <c r="Q38" s="3"/>
      <c r="R38" s="3"/>
      <c r="S38" s="3"/>
    </row>
    <row r="39" spans="1:19">
      <c r="A39" s="3"/>
      <c r="B39" s="3"/>
      <c r="C39" s="3"/>
      <c r="D39" s="3"/>
      <c r="E39" s="3"/>
      <c r="F39" s="3"/>
      <c r="G39" s="3"/>
      <c r="H39" s="3"/>
      <c r="I39" s="3"/>
      <c r="J39" s="3"/>
      <c r="K39" s="3"/>
      <c r="L39" s="3"/>
      <c r="M39" s="3"/>
      <c r="N39" s="3"/>
      <c r="O39" s="3"/>
      <c r="P39" s="3"/>
      <c r="Q39" s="3"/>
      <c r="R39" s="3"/>
      <c r="S39" s="3"/>
    </row>
    <row r="40" spans="1:19">
      <c r="A40" s="3"/>
      <c r="B40" s="3"/>
      <c r="C40" s="3"/>
      <c r="D40" s="3"/>
      <c r="E40" s="3"/>
      <c r="F40" s="3"/>
      <c r="G40" s="3"/>
      <c r="H40" s="3"/>
      <c r="I40" s="3"/>
      <c r="J40" s="3"/>
      <c r="K40" s="3"/>
      <c r="L40" s="3"/>
      <c r="M40" s="3"/>
      <c r="N40" s="3"/>
      <c r="O40" s="3"/>
      <c r="P40" s="3"/>
      <c r="Q40" s="3"/>
      <c r="R40" s="3"/>
      <c r="S40" s="3"/>
    </row>
    <row r="41" spans="1:19">
      <c r="A41" s="3"/>
      <c r="B41" s="3"/>
      <c r="C41" s="3"/>
      <c r="D41" s="3"/>
      <c r="E41" s="3"/>
      <c r="F41" s="3"/>
      <c r="G41" s="3"/>
      <c r="H41" s="3"/>
      <c r="I41" s="3"/>
      <c r="J41" s="3"/>
      <c r="K41" s="3"/>
      <c r="L41" s="3"/>
      <c r="M41" s="3"/>
      <c r="N41" s="3"/>
      <c r="O41" s="3"/>
      <c r="P41" s="3"/>
      <c r="Q41" s="3"/>
      <c r="R41" s="3"/>
      <c r="S41" s="3"/>
    </row>
    <row r="42" spans="1:19">
      <c r="A42" s="3"/>
      <c r="B42" s="3"/>
      <c r="C42" s="3"/>
      <c r="D42" s="3"/>
      <c r="E42" s="3"/>
      <c r="F42" s="3"/>
      <c r="G42" s="3"/>
      <c r="H42" s="3"/>
      <c r="I42" s="3"/>
      <c r="J42" s="3"/>
      <c r="K42" s="3"/>
      <c r="L42" s="3"/>
      <c r="M42" s="3"/>
      <c r="N42" s="3"/>
      <c r="O42" s="3"/>
      <c r="P42" s="3"/>
      <c r="Q42" s="3"/>
      <c r="R42" s="3"/>
      <c r="S42" s="3"/>
    </row>
    <row r="43" spans="1:19">
      <c r="A43" s="3"/>
      <c r="B43" s="3"/>
      <c r="C43" s="3"/>
      <c r="D43" s="3"/>
      <c r="E43" s="3"/>
      <c r="F43" s="3"/>
      <c r="G43" s="3"/>
      <c r="H43" s="3"/>
      <c r="I43" s="3"/>
      <c r="J43" s="3"/>
      <c r="K43" s="3"/>
      <c r="L43" s="3"/>
      <c r="M43" s="3"/>
      <c r="N43" s="3"/>
      <c r="O43" s="3"/>
      <c r="P43" s="3"/>
      <c r="Q43" s="3"/>
      <c r="R43" s="3"/>
      <c r="S43" s="3"/>
    </row>
    <row r="44" spans="1:19">
      <c r="A44" s="3"/>
      <c r="B44" s="3"/>
      <c r="C44" s="3"/>
      <c r="D44" s="3"/>
      <c r="E44" s="3"/>
      <c r="F44" s="3"/>
      <c r="G44" s="3"/>
      <c r="H44" s="3"/>
      <c r="I44" s="3"/>
      <c r="J44" s="3"/>
      <c r="K44" s="3"/>
      <c r="L44" s="3"/>
      <c r="M44" s="3"/>
      <c r="N44" s="3"/>
      <c r="O44" s="3"/>
      <c r="P44" s="3"/>
      <c r="Q44" s="3"/>
      <c r="R44" s="3"/>
      <c r="S44" s="3"/>
    </row>
    <row r="45" spans="1:19">
      <c r="A45" s="3"/>
      <c r="B45" s="3"/>
      <c r="C45" s="3"/>
      <c r="D45" s="3"/>
      <c r="E45" s="3"/>
      <c r="F45" s="3"/>
      <c r="G45" s="3"/>
      <c r="H45" s="3"/>
      <c r="I45" s="3"/>
      <c r="J45" s="3"/>
      <c r="K45" s="3"/>
      <c r="L45" s="3"/>
      <c r="M45" s="3"/>
      <c r="N45" s="3"/>
      <c r="O45" s="3"/>
      <c r="P45" s="3"/>
      <c r="Q45" s="3"/>
      <c r="R45" s="3"/>
      <c r="S45" s="3"/>
    </row>
    <row r="46" spans="1:19">
      <c r="A46" s="3"/>
      <c r="B46" s="3"/>
      <c r="C46" s="3"/>
      <c r="D46" s="3"/>
      <c r="E46" s="3"/>
      <c r="F46" s="3"/>
      <c r="G46" s="3"/>
      <c r="H46" s="3"/>
      <c r="I46" s="3"/>
      <c r="J46" s="3"/>
      <c r="K46" s="3"/>
      <c r="L46" s="3"/>
      <c r="M46" s="3"/>
      <c r="N46" s="3"/>
      <c r="O46" s="3"/>
      <c r="P46" s="3"/>
      <c r="Q46" s="3"/>
      <c r="R46" s="3"/>
      <c r="S46" s="3"/>
    </row>
    <row r="47" spans="1:19">
      <c r="A47" s="3"/>
      <c r="B47" s="3"/>
      <c r="C47" s="3"/>
      <c r="D47" s="3"/>
      <c r="E47" s="3"/>
      <c r="F47" s="3"/>
      <c r="G47" s="3"/>
      <c r="H47" s="3"/>
      <c r="I47" s="3"/>
      <c r="J47" s="3"/>
      <c r="K47" s="3"/>
      <c r="L47" s="3"/>
      <c r="M47" s="3"/>
      <c r="N47" s="3"/>
      <c r="O47" s="3"/>
      <c r="P47" s="3"/>
      <c r="Q47" s="3"/>
      <c r="R47" s="3"/>
      <c r="S47" s="3"/>
    </row>
    <row r="48" spans="1:19">
      <c r="A48" s="3"/>
      <c r="B48" s="3"/>
      <c r="C48" s="3"/>
      <c r="D48" s="3"/>
      <c r="E48" s="3"/>
      <c r="F48" s="3"/>
      <c r="G48" s="3"/>
      <c r="H48" s="3"/>
      <c r="I48" s="3"/>
      <c r="J48" s="3"/>
      <c r="K48" s="3"/>
      <c r="L48" s="3"/>
      <c r="M48" s="3"/>
      <c r="N48" s="3"/>
      <c r="O48" s="3"/>
      <c r="P48" s="3"/>
      <c r="Q48" s="3"/>
      <c r="R48" s="3"/>
      <c r="S48" s="3"/>
    </row>
    <row r="49" spans="1:19">
      <c r="A49" s="3"/>
      <c r="B49" s="3"/>
      <c r="C49" s="3"/>
      <c r="D49" s="3"/>
      <c r="E49" s="3"/>
      <c r="F49" s="3"/>
      <c r="G49" s="3"/>
      <c r="H49" s="3"/>
      <c r="I49" s="3"/>
      <c r="J49" s="3"/>
      <c r="K49" s="3"/>
      <c r="L49" s="3"/>
      <c r="M49" s="3"/>
      <c r="N49" s="3"/>
      <c r="O49" s="3"/>
      <c r="P49" s="3"/>
      <c r="Q49" s="3"/>
      <c r="R49" s="3"/>
      <c r="S49" s="3"/>
    </row>
    <row r="50" spans="1:19" ht="15" customHeight="1">
      <c r="A50" s="3"/>
      <c r="B50" s="3"/>
      <c r="C50" s="3"/>
      <c r="D50" s="3"/>
      <c r="E50" s="3"/>
      <c r="F50" s="3"/>
      <c r="G50" s="3"/>
      <c r="H50" s="3"/>
      <c r="I50" s="3"/>
      <c r="J50" s="3"/>
      <c r="K50" s="3"/>
      <c r="L50" s="3"/>
      <c r="M50" s="3"/>
      <c r="N50" s="3"/>
      <c r="O50" s="3"/>
      <c r="P50" s="3"/>
      <c r="Q50" s="3"/>
      <c r="R50" s="3"/>
      <c r="S50" s="3"/>
    </row>
    <row r="51" spans="1:19">
      <c r="A51" s="3"/>
      <c r="B51" s="3"/>
      <c r="C51" s="3"/>
      <c r="D51" s="3"/>
      <c r="E51" s="3"/>
      <c r="F51" s="3"/>
      <c r="G51" s="3"/>
      <c r="H51" s="3"/>
      <c r="I51" s="3"/>
      <c r="J51" s="3"/>
      <c r="K51" s="3"/>
      <c r="L51" s="3"/>
      <c r="M51" s="3"/>
      <c r="N51" s="3"/>
      <c r="O51" s="3"/>
      <c r="P51" s="3"/>
      <c r="Q51" s="3"/>
      <c r="R51" s="3"/>
      <c r="S51" s="3"/>
    </row>
    <row r="52" spans="1:19">
      <c r="A52" s="3"/>
      <c r="B52" s="3"/>
      <c r="C52" s="3"/>
      <c r="D52" s="3"/>
      <c r="E52" s="3"/>
      <c r="F52" s="3"/>
      <c r="G52" s="3"/>
      <c r="H52" s="3"/>
      <c r="I52" s="3"/>
      <c r="J52" s="3"/>
      <c r="K52" s="3"/>
      <c r="L52" s="3"/>
      <c r="M52" s="3"/>
      <c r="N52" s="3"/>
      <c r="O52" s="3"/>
      <c r="P52" s="3"/>
      <c r="Q52" s="3"/>
      <c r="R52" s="3"/>
      <c r="S52" s="3"/>
    </row>
    <row r="53" spans="1:19">
      <c r="A53" s="3"/>
      <c r="B53" s="3"/>
      <c r="C53" s="3"/>
      <c r="D53" s="3"/>
      <c r="E53" s="3"/>
      <c r="F53" s="3"/>
      <c r="G53" s="3"/>
      <c r="H53" s="3"/>
      <c r="I53" s="3"/>
      <c r="J53" s="3"/>
      <c r="K53" s="3"/>
      <c r="L53" s="3"/>
      <c r="M53" s="3"/>
      <c r="N53" s="3"/>
      <c r="O53" s="3"/>
      <c r="P53" s="3"/>
      <c r="Q53" s="3"/>
      <c r="R53" s="3"/>
      <c r="S53" s="3"/>
    </row>
    <row r="54" spans="1:19">
      <c r="A54" s="3"/>
      <c r="B54" s="3"/>
      <c r="C54" s="3"/>
      <c r="D54" s="3"/>
      <c r="E54" s="3"/>
      <c r="F54" s="3"/>
      <c r="G54" s="3"/>
      <c r="H54" s="3"/>
      <c r="I54" s="3"/>
      <c r="J54" s="3"/>
      <c r="K54" s="3"/>
      <c r="L54" s="3"/>
      <c r="M54" s="3"/>
      <c r="N54" s="3"/>
      <c r="O54" s="3"/>
      <c r="P54" s="3"/>
      <c r="Q54" s="3"/>
      <c r="R54" s="3"/>
      <c r="S54" s="3"/>
    </row>
    <row r="55" spans="1:19">
      <c r="A55" s="3"/>
      <c r="B55" s="3"/>
      <c r="C55" s="3"/>
      <c r="D55" s="3"/>
      <c r="E55" s="3"/>
      <c r="F55" s="3"/>
      <c r="G55" s="3"/>
      <c r="H55" s="3"/>
      <c r="I55" s="3"/>
      <c r="J55" s="3"/>
      <c r="K55" s="3"/>
      <c r="L55" s="3"/>
      <c r="M55" s="3"/>
      <c r="N55" s="3"/>
      <c r="O55" s="3"/>
      <c r="P55" s="3"/>
      <c r="Q55" s="3"/>
      <c r="R55" s="3"/>
      <c r="S55" s="3"/>
    </row>
    <row r="56" spans="1:19">
      <c r="A56" s="1478"/>
      <c r="B56" s="1478"/>
      <c r="C56" s="1478"/>
      <c r="D56" s="1478"/>
      <c r="E56" s="1478"/>
      <c r="F56" s="1478"/>
      <c r="G56" s="1478"/>
      <c r="H56" s="1478"/>
      <c r="I56" s="1478"/>
      <c r="J56" s="1478"/>
      <c r="K56" s="1478"/>
      <c r="L56" s="1478"/>
      <c r="M56" s="1478"/>
      <c r="N56" s="1478"/>
      <c r="O56" s="1478"/>
      <c r="P56" s="1478"/>
      <c r="Q56" s="1478"/>
      <c r="R56" s="1478"/>
      <c r="S56" s="1478"/>
    </row>
    <row r="57" spans="1:19">
      <c r="A57" s="1478"/>
      <c r="B57" s="1478"/>
      <c r="C57" s="1478"/>
      <c r="D57" s="1478"/>
      <c r="E57" s="1478"/>
      <c r="F57" s="1478"/>
      <c r="G57" s="1478"/>
      <c r="H57" s="1478"/>
      <c r="I57" s="1478"/>
      <c r="J57" s="1478"/>
      <c r="K57" s="1478"/>
      <c r="L57" s="1478"/>
      <c r="M57" s="1478"/>
      <c r="N57" s="1478"/>
      <c r="O57" s="1478"/>
      <c r="P57" s="1478"/>
      <c r="Q57" s="1478"/>
      <c r="R57" s="1478"/>
      <c r="S57" s="1478"/>
    </row>
    <row r="59" spans="1:19" ht="15.75">
      <c r="D59" s="70"/>
    </row>
    <row r="60" spans="1:19" ht="15.75">
      <c r="D60" s="70"/>
    </row>
    <row r="61" spans="1:19" ht="15.75">
      <c r="D61" s="70"/>
    </row>
    <row r="62" spans="1:19" ht="15.75">
      <c r="D62" s="70"/>
    </row>
    <row r="63" spans="1:19" ht="15.75">
      <c r="D63" s="70"/>
    </row>
    <row r="64" spans="1:19" ht="15.75">
      <c r="D64" s="70"/>
    </row>
    <row r="65" spans="4:4" s="1" customFormat="1" ht="15.75">
      <c r="D65" s="70"/>
    </row>
    <row r="66" spans="4:4" s="1" customFormat="1" ht="15.75">
      <c r="D66" s="70"/>
    </row>
    <row r="67" spans="4:4" s="1" customFormat="1" ht="15.75">
      <c r="D67" s="70"/>
    </row>
    <row r="68" spans="4:4" s="1" customFormat="1" ht="15.75">
      <c r="D68" s="70"/>
    </row>
    <row r="69" spans="4:4" s="1" customFormat="1" ht="15.75">
      <c r="D69" s="70"/>
    </row>
    <row r="70" spans="4:4" s="1" customFormat="1" ht="15.75">
      <c r="D70" s="70"/>
    </row>
    <row r="71" spans="4:4" s="1" customFormat="1" ht="15.75">
      <c r="D71" s="70"/>
    </row>
    <row r="72" spans="4:4" s="1" customFormat="1" ht="15.75">
      <c r="D72" s="70"/>
    </row>
    <row r="73" spans="4:4" s="1" customFormat="1" ht="15.75">
      <c r="D73" s="70"/>
    </row>
    <row r="74" spans="4:4" s="1" customFormat="1" ht="15.75">
      <c r="D74" s="70"/>
    </row>
  </sheetData>
  <sheetProtection sheet="1" objects="1" scenarios="1" formatCells="0" formatRows="0" autoFilter="0"/>
  <protectedRanges>
    <protectedRange sqref="F3:H3 G5:I10 I11:I12" name="Range1_2"/>
    <protectedRange sqref="F4:H4" name="Range1_1_1"/>
    <protectedRange sqref="E13:G13" name="Range4_1"/>
    <protectedRange sqref="I14:K15 D17:F18 N17:P18" name="Range5_1"/>
    <protectedRange sqref="C14:E15 M15:O16 H17:J18" name="Range4_1_1"/>
    <protectedRange sqref="I16:K16" name="Range5_1_1"/>
    <protectedRange sqref="C16:E16" name="Range4_1_1_1"/>
  </protectedRanges>
  <mergeCells count="48">
    <mergeCell ref="C8:H8"/>
    <mergeCell ref="I8:M8"/>
    <mergeCell ref="N8:R8"/>
    <mergeCell ref="T2:W2"/>
    <mergeCell ref="C4:P4"/>
    <mergeCell ref="C6:H6"/>
    <mergeCell ref="I6:M6"/>
    <mergeCell ref="N6:R6"/>
    <mergeCell ref="G21:H21"/>
    <mergeCell ref="C10:F10"/>
    <mergeCell ref="I10:M10"/>
    <mergeCell ref="N10:R10"/>
    <mergeCell ref="N11:R12"/>
    <mergeCell ref="C12:H12"/>
    <mergeCell ref="I12:M12"/>
    <mergeCell ref="Q20:R20"/>
    <mergeCell ref="M24:N25"/>
    <mergeCell ref="I21:J21"/>
    <mergeCell ref="C14:Q14"/>
    <mergeCell ref="C20:D21"/>
    <mergeCell ref="E20:F20"/>
    <mergeCell ref="G20:H20"/>
    <mergeCell ref="I20:J20"/>
    <mergeCell ref="K20:L20"/>
    <mergeCell ref="M20:N20"/>
    <mergeCell ref="O20:P20"/>
    <mergeCell ref="K21:L21"/>
    <mergeCell ref="M21:N21"/>
    <mergeCell ref="O21:P21"/>
    <mergeCell ref="Q21:R21"/>
    <mergeCell ref="H24:H25"/>
    <mergeCell ref="E21:F21"/>
    <mergeCell ref="I24:I25"/>
    <mergeCell ref="E24:F25"/>
    <mergeCell ref="G24:G25"/>
    <mergeCell ref="A56:S57"/>
    <mergeCell ref="O24:R24"/>
    <mergeCell ref="O25:P25"/>
    <mergeCell ref="Q25:R25"/>
    <mergeCell ref="E26:F26"/>
    <mergeCell ref="M26:N26"/>
    <mergeCell ref="C23:D26"/>
    <mergeCell ref="E23:R23"/>
    <mergeCell ref="O26:P26"/>
    <mergeCell ref="Q26:R26"/>
    <mergeCell ref="J24:J25"/>
    <mergeCell ref="K24:K25"/>
    <mergeCell ref="L24:L25"/>
  </mergeCells>
  <phoneticPr fontId="57" type="noConversion"/>
  <conditionalFormatting sqref="I26">
    <cfRule type="cellIs" dxfId="31" priority="6" stopIfTrue="1" operator="equal">
      <formula>""</formula>
    </cfRule>
    <cfRule type="cellIs" dxfId="30" priority="7" stopIfTrue="1" operator="greaterThanOrEqual">
      <formula>0.05</formula>
    </cfRule>
    <cfRule type="cellIs" dxfId="29" priority="8" stopIfTrue="1" operator="lessThan">
      <formula>0.05</formula>
    </cfRule>
  </conditionalFormatting>
  <conditionalFormatting sqref="Q21:R21">
    <cfRule type="cellIs" dxfId="28" priority="3" stopIfTrue="1" operator="equal">
      <formula>""</formula>
    </cfRule>
    <cfRule type="cellIs" dxfId="27" priority="4" stopIfTrue="1" operator="greaterThan">
      <formula>0.3</formula>
    </cfRule>
    <cfRule type="cellIs" dxfId="26" priority="5" stopIfTrue="1" operator="lessThanOrEqual">
      <formula>0.3</formula>
    </cfRule>
  </conditionalFormatting>
  <conditionalFormatting sqref="C16:Q16 C18:Q18">
    <cfRule type="cellIs" dxfId="25" priority="1" stopIfTrue="1" operator="notBetween">
      <formula>$K$26</formula>
      <formula>$L$26</formula>
    </cfRule>
    <cfRule type="cellIs" dxfId="24" priority="2" stopIfTrue="1" operator="between">
      <formula>$K$26</formula>
      <formula>$L$26</formula>
    </cfRule>
  </conditionalFormatting>
  <printOptions horizontalCentered="1" headings="1"/>
  <pageMargins left="0.45" right="0.45" top="0.75" bottom="0.75" header="0.3" footer="0.3"/>
  <pageSetup scale="54"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rowBreaks count="1" manualBreakCount="1">
    <brk id="27" max="1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4"/>
    <pageSetUpPr fitToPage="1"/>
  </sheetPr>
  <dimension ref="A1:O145"/>
  <sheetViews>
    <sheetView showGridLines="0" zoomScale="75" zoomScaleNormal="75" zoomScaleSheetLayoutView="65" workbookViewId="0">
      <selection activeCell="W35" sqref="W35"/>
    </sheetView>
  </sheetViews>
  <sheetFormatPr defaultColWidth="9.85546875" defaultRowHeight="12.75"/>
  <cols>
    <col min="1" max="1" width="10.85546875" style="87" customWidth="1"/>
    <col min="2" max="2" width="16.85546875" style="87" customWidth="1"/>
    <col min="3" max="4" width="15.85546875" style="87" customWidth="1"/>
    <col min="5" max="5" width="9.42578125" style="87" customWidth="1"/>
    <col min="6" max="6" width="9.5703125" style="87" customWidth="1"/>
    <col min="7" max="9" width="15.85546875" style="87" customWidth="1"/>
    <col min="10" max="10" width="10.42578125" style="87" customWidth="1"/>
    <col min="11" max="11" width="9.42578125" style="87" customWidth="1"/>
    <col min="12" max="12" width="16.7109375" style="87" customWidth="1"/>
    <col min="13" max="13" width="15.42578125" style="87" customWidth="1"/>
    <col min="14" max="14" width="14.140625" style="87" customWidth="1"/>
    <col min="15" max="15" width="9.42578125" style="87" customWidth="1"/>
    <col min="16" max="16384" width="9.85546875" style="87"/>
  </cols>
  <sheetData>
    <row r="1" spans="1:15" s="986" customFormat="1" ht="19.5" customHeight="1">
      <c r="A1" s="1598" t="s">
        <v>1026</v>
      </c>
      <c r="B1" s="1599"/>
      <c r="C1" s="1599"/>
      <c r="D1" s="1599"/>
      <c r="E1" s="1599"/>
      <c r="F1" s="1599"/>
      <c r="G1" s="1599"/>
      <c r="H1" s="1599"/>
      <c r="I1" s="1599"/>
      <c r="J1" s="1599"/>
      <c r="K1" s="1599"/>
      <c r="L1" s="1599"/>
      <c r="M1" s="1599"/>
      <c r="N1" s="1599"/>
      <c r="O1" s="1600"/>
    </row>
    <row r="2" spans="1:15" ht="15.75" customHeight="1">
      <c r="A2" s="987" t="s">
        <v>1027</v>
      </c>
      <c r="O2" s="988"/>
    </row>
    <row r="3" spans="1:15" ht="15.75" customHeight="1">
      <c r="A3" s="989" t="s">
        <v>1028</v>
      </c>
      <c r="C3" s="990" t="s">
        <v>1029</v>
      </c>
      <c r="D3" s="991" t="s">
        <v>1030</v>
      </c>
      <c r="O3" s="988"/>
    </row>
    <row r="4" spans="1:15" ht="15.75" customHeight="1">
      <c r="A4" s="989" t="s">
        <v>1031</v>
      </c>
      <c r="O4" s="988"/>
    </row>
    <row r="5" spans="1:15" ht="15.75" customHeight="1">
      <c r="A5" s="989" t="s">
        <v>1032</v>
      </c>
      <c r="O5" s="988"/>
    </row>
    <row r="6" spans="1:15" ht="17.25" customHeight="1">
      <c r="A6" s="989" t="s">
        <v>1033</v>
      </c>
      <c r="O6" s="988"/>
    </row>
    <row r="7" spans="1:15" ht="17.25" customHeight="1">
      <c r="A7" s="989" t="s">
        <v>1034</v>
      </c>
      <c r="O7" s="988"/>
    </row>
    <row r="8" spans="1:15" ht="15.75" customHeight="1">
      <c r="A8" s="989" t="s">
        <v>1035</v>
      </c>
      <c r="O8" s="988"/>
    </row>
    <row r="9" spans="1:15" ht="15.75" customHeight="1">
      <c r="A9" s="989" t="s">
        <v>1036</v>
      </c>
      <c r="O9" s="988"/>
    </row>
    <row r="10" spans="1:15" s="993" customFormat="1" ht="8.25">
      <c r="A10" s="992"/>
      <c r="O10" s="994"/>
    </row>
    <row r="11" spans="1:15" ht="15" customHeight="1">
      <c r="A11" s="995"/>
      <c r="B11" s="996"/>
      <c r="C11" s="997" t="s">
        <v>1037</v>
      </c>
      <c r="D11" s="1590"/>
      <c r="E11" s="1597"/>
      <c r="F11" s="996"/>
      <c r="G11" s="997" t="s">
        <v>1038</v>
      </c>
      <c r="H11" s="1590"/>
      <c r="I11" s="1591"/>
      <c r="J11" s="996"/>
      <c r="K11" s="997" t="s">
        <v>150</v>
      </c>
      <c r="L11" s="1590"/>
      <c r="M11" s="1591"/>
      <c r="O11" s="988"/>
    </row>
    <row r="12" spans="1:15" ht="15" customHeight="1">
      <c r="A12" s="995"/>
      <c r="C12" s="998" t="s">
        <v>1039</v>
      </c>
      <c r="D12" s="1590"/>
      <c r="E12" s="1597"/>
      <c r="G12" s="998" t="s">
        <v>1040</v>
      </c>
      <c r="H12" s="1590"/>
      <c r="I12" s="1591"/>
      <c r="K12" s="998" t="s">
        <v>1041</v>
      </c>
      <c r="L12" s="1590"/>
      <c r="M12" s="1591"/>
      <c r="O12" s="988"/>
    </row>
    <row r="13" spans="1:15" ht="15" customHeight="1">
      <c r="A13" s="995"/>
      <c r="C13" s="998" t="s">
        <v>1042</v>
      </c>
      <c r="D13" s="1590"/>
      <c r="E13" s="1597"/>
      <c r="G13" s="998" t="s">
        <v>1043</v>
      </c>
      <c r="H13" s="1590"/>
      <c r="I13" s="1591"/>
      <c r="K13" s="998" t="s">
        <v>1044</v>
      </c>
      <c r="L13" s="1590"/>
      <c r="M13" s="1591"/>
      <c r="N13" s="999"/>
      <c r="O13" s="1000"/>
    </row>
    <row r="14" spans="1:15" ht="15" customHeight="1">
      <c r="A14" s="995"/>
      <c r="C14" s="998" t="s">
        <v>1045</v>
      </c>
      <c r="D14" s="1590"/>
      <c r="E14" s="1597"/>
      <c r="G14" s="998" t="s">
        <v>1046</v>
      </c>
      <c r="H14" s="1590"/>
      <c r="I14" s="1591"/>
      <c r="K14" s="998" t="s">
        <v>1047</v>
      </c>
      <c r="L14" s="1590"/>
      <c r="M14" s="1591"/>
      <c r="N14" s="1592" t="s">
        <v>1048</v>
      </c>
      <c r="O14" s="1593"/>
    </row>
    <row r="15" spans="1:15" ht="15" customHeight="1">
      <c r="A15" s="995"/>
      <c r="C15" s="998" t="s">
        <v>1049</v>
      </c>
      <c r="D15" s="1590"/>
      <c r="E15" s="1597"/>
      <c r="G15" s="1001" t="s">
        <v>425</v>
      </c>
      <c r="H15" s="1590"/>
      <c r="I15" s="1591"/>
      <c r="K15" s="998" t="s">
        <v>1050</v>
      </c>
      <c r="L15" s="1590"/>
      <c r="M15" s="1591"/>
      <c r="N15" s="1592" t="s">
        <v>1048</v>
      </c>
      <c r="O15" s="1593"/>
    </row>
    <row r="16" spans="1:15" ht="15" customHeight="1">
      <c r="A16" s="995"/>
      <c r="B16" s="1002"/>
      <c r="C16" s="1003" t="s">
        <v>1051</v>
      </c>
      <c r="D16" s="1590"/>
      <c r="E16" s="1591"/>
      <c r="F16" s="1002"/>
      <c r="G16" s="1003" t="s">
        <v>1052</v>
      </c>
      <c r="H16" s="1590"/>
      <c r="I16" s="1591"/>
      <c r="J16" s="1002"/>
      <c r="K16" s="1003" t="s">
        <v>1053</v>
      </c>
      <c r="L16" s="1590"/>
      <c r="M16" s="1591"/>
      <c r="N16" s="1592" t="s">
        <v>1054</v>
      </c>
      <c r="O16" s="1593"/>
    </row>
    <row r="17" spans="1:15" s="993" customFormat="1" ht="8.25">
      <c r="A17" s="992"/>
      <c r="N17" s="1004"/>
      <c r="O17" s="1005"/>
    </row>
    <row r="18" spans="1:15" ht="15" customHeight="1">
      <c r="A18" s="987" t="s">
        <v>1055</v>
      </c>
      <c r="N18" s="999"/>
      <c r="O18" s="1000"/>
    </row>
    <row r="19" spans="1:15" ht="15" customHeight="1">
      <c r="A19" s="989" t="s">
        <v>1056</v>
      </c>
      <c r="O19" s="988"/>
    </row>
    <row r="20" spans="1:15" ht="15" customHeight="1">
      <c r="A20" s="989" t="s">
        <v>1057</v>
      </c>
      <c r="O20" s="988"/>
    </row>
    <row r="21" spans="1:15" ht="15" customHeight="1">
      <c r="A21" s="989" t="s">
        <v>1058</v>
      </c>
      <c r="O21" s="988"/>
    </row>
    <row r="22" spans="1:15" ht="13.5" thickBot="1">
      <c r="A22" s="989"/>
      <c r="O22" s="988"/>
    </row>
    <row r="23" spans="1:15" ht="15" customHeight="1" thickBot="1">
      <c r="A23" s="1006"/>
      <c r="B23" s="1007" t="s">
        <v>1059</v>
      </c>
      <c r="C23" s="1594">
        <f>L14</f>
        <v>0</v>
      </c>
      <c r="D23" s="1594"/>
      <c r="E23" s="1595"/>
      <c r="F23" s="1006"/>
      <c r="G23" s="1007" t="s">
        <v>1060</v>
      </c>
      <c r="H23" s="1594">
        <f>L15</f>
        <v>0</v>
      </c>
      <c r="I23" s="1594"/>
      <c r="J23" s="1595"/>
      <c r="K23" s="1006"/>
      <c r="L23" s="99" t="s">
        <v>1061</v>
      </c>
      <c r="M23" s="1596">
        <f>L16</f>
        <v>0</v>
      </c>
      <c r="N23" s="1594"/>
      <c r="O23" s="1595"/>
    </row>
    <row r="24" spans="1:15" ht="15" customHeight="1" thickBot="1">
      <c r="A24" s="1008" t="s">
        <v>139</v>
      </c>
      <c r="B24" s="1009" t="s">
        <v>1062</v>
      </c>
      <c r="C24" s="1010"/>
      <c r="D24" s="1011"/>
      <c r="E24" s="1012"/>
      <c r="F24" s="1008" t="s">
        <v>139</v>
      </c>
      <c r="G24" s="1009" t="s">
        <v>1062</v>
      </c>
      <c r="H24" s="1010"/>
      <c r="I24" s="1011"/>
      <c r="J24" s="1013"/>
      <c r="K24" s="1014" t="s">
        <v>139</v>
      </c>
      <c r="L24" s="1010" t="s">
        <v>1062</v>
      </c>
      <c r="M24" s="1010"/>
      <c r="N24" s="1011"/>
      <c r="O24" s="1015"/>
    </row>
    <row r="25" spans="1:15" ht="15" customHeight="1" thickBot="1">
      <c r="A25" s="116" t="s">
        <v>1063</v>
      </c>
      <c r="B25" s="1016">
        <v>1</v>
      </c>
      <c r="C25" s="88">
        <v>2</v>
      </c>
      <c r="D25" s="1017">
        <v>3</v>
      </c>
      <c r="E25" s="1018" t="s">
        <v>1064</v>
      </c>
      <c r="F25" s="116" t="s">
        <v>1063</v>
      </c>
      <c r="G25" s="1016">
        <v>1</v>
      </c>
      <c r="H25" s="88">
        <v>2</v>
      </c>
      <c r="I25" s="1017">
        <v>3</v>
      </c>
      <c r="J25" s="1019" t="s">
        <v>1064</v>
      </c>
      <c r="K25" s="1020" t="s">
        <v>1063</v>
      </c>
      <c r="L25" s="88">
        <v>1</v>
      </c>
      <c r="M25" s="88">
        <v>2</v>
      </c>
      <c r="N25" s="1017">
        <v>3</v>
      </c>
      <c r="O25" s="1019" t="s">
        <v>1064</v>
      </c>
    </row>
    <row r="26" spans="1:15" ht="15" customHeight="1">
      <c r="A26" s="1021">
        <v>1</v>
      </c>
      <c r="B26" s="1022"/>
      <c r="C26" s="1023"/>
      <c r="D26" s="1024"/>
      <c r="E26" s="1025" t="str">
        <f t="shared" ref="E26:E35" si="0">IF(COUNT(B26)=1,ABS((MAX(B26:D26))-(MIN(B26:D26)))," ")</f>
        <v xml:space="preserve"> </v>
      </c>
      <c r="F26" s="1021">
        <v>1</v>
      </c>
      <c r="G26" s="1026"/>
      <c r="H26" s="1027"/>
      <c r="I26" s="1028"/>
      <c r="J26" s="1025" t="str">
        <f t="shared" ref="J26:J35" si="1">IF(COUNT(G26)=1,ABS((MAX(G26:I26))-(MIN(G26:I26)))," ")</f>
        <v xml:space="preserve"> </v>
      </c>
      <c r="K26" s="1021">
        <v>1</v>
      </c>
      <c r="L26" s="1029"/>
      <c r="M26" s="1028"/>
      <c r="N26" s="1028"/>
      <c r="O26" s="1025" t="str">
        <f t="shared" ref="O26:O35" si="2">IF(COUNT(L26)=1,ABS((MAX(L26:N26))-(MIN(L26:N26)))," ")</f>
        <v xml:space="preserve"> </v>
      </c>
    </row>
    <row r="27" spans="1:15" ht="15" customHeight="1">
      <c r="A27" s="1030">
        <v>2</v>
      </c>
      <c r="B27" s="1031"/>
      <c r="C27" s="1032"/>
      <c r="D27" s="1033"/>
      <c r="E27" s="1034" t="str">
        <f t="shared" si="0"/>
        <v xml:space="preserve"> </v>
      </c>
      <c r="F27" s="1030">
        <v>2</v>
      </c>
      <c r="G27" s="1035"/>
      <c r="H27" s="1036"/>
      <c r="I27" s="1037"/>
      <c r="J27" s="1034" t="str">
        <f t="shared" si="1"/>
        <v xml:space="preserve"> </v>
      </c>
      <c r="K27" s="1030">
        <v>2</v>
      </c>
      <c r="L27" s="1038"/>
      <c r="M27" s="1037"/>
      <c r="N27" s="1037"/>
      <c r="O27" s="1034" t="str">
        <f t="shared" si="2"/>
        <v xml:space="preserve"> </v>
      </c>
    </row>
    <row r="28" spans="1:15" ht="14.25" customHeight="1">
      <c r="A28" s="1030">
        <v>3</v>
      </c>
      <c r="B28" s="1031"/>
      <c r="C28" s="1032"/>
      <c r="D28" s="1033"/>
      <c r="E28" s="1034" t="str">
        <f t="shared" si="0"/>
        <v xml:space="preserve"> </v>
      </c>
      <c r="F28" s="1030">
        <v>3</v>
      </c>
      <c r="G28" s="1035"/>
      <c r="H28" s="1036"/>
      <c r="I28" s="1037"/>
      <c r="J28" s="1034" t="str">
        <f t="shared" si="1"/>
        <v xml:space="preserve"> </v>
      </c>
      <c r="K28" s="1030">
        <v>3</v>
      </c>
      <c r="L28" s="1038"/>
      <c r="M28" s="1037"/>
      <c r="N28" s="1037"/>
      <c r="O28" s="1034" t="str">
        <f t="shared" si="2"/>
        <v xml:space="preserve"> </v>
      </c>
    </row>
    <row r="29" spans="1:15" ht="15" customHeight="1">
      <c r="A29" s="1030">
        <v>4</v>
      </c>
      <c r="B29" s="1031"/>
      <c r="C29" s="1032"/>
      <c r="D29" s="1033"/>
      <c r="E29" s="1034" t="str">
        <f t="shared" si="0"/>
        <v xml:space="preserve"> </v>
      </c>
      <c r="F29" s="1030">
        <v>4</v>
      </c>
      <c r="G29" s="1035"/>
      <c r="H29" s="1036"/>
      <c r="I29" s="1037"/>
      <c r="J29" s="1034" t="str">
        <f t="shared" si="1"/>
        <v xml:space="preserve"> </v>
      </c>
      <c r="K29" s="1030">
        <v>4</v>
      </c>
      <c r="L29" s="1038"/>
      <c r="M29" s="1037"/>
      <c r="N29" s="1037"/>
      <c r="O29" s="1034" t="str">
        <f t="shared" si="2"/>
        <v xml:space="preserve"> </v>
      </c>
    </row>
    <row r="30" spans="1:15" ht="15" customHeight="1">
      <c r="A30" s="1030">
        <v>5</v>
      </c>
      <c r="B30" s="1031"/>
      <c r="C30" s="1032"/>
      <c r="D30" s="1033"/>
      <c r="E30" s="1034" t="str">
        <f t="shared" si="0"/>
        <v xml:space="preserve"> </v>
      </c>
      <c r="F30" s="1030">
        <v>5</v>
      </c>
      <c r="G30" s="1035"/>
      <c r="H30" s="1036"/>
      <c r="I30" s="1037"/>
      <c r="J30" s="1034" t="str">
        <f t="shared" si="1"/>
        <v xml:space="preserve"> </v>
      </c>
      <c r="K30" s="1030">
        <v>5</v>
      </c>
      <c r="L30" s="1038"/>
      <c r="M30" s="1037"/>
      <c r="N30" s="1037"/>
      <c r="O30" s="1034" t="str">
        <f t="shared" si="2"/>
        <v xml:space="preserve"> </v>
      </c>
    </row>
    <row r="31" spans="1:15" ht="15" customHeight="1">
      <c r="A31" s="1030">
        <v>6</v>
      </c>
      <c r="B31" s="1033"/>
      <c r="C31" s="1033"/>
      <c r="D31" s="1033"/>
      <c r="E31" s="1034" t="str">
        <f t="shared" si="0"/>
        <v xml:space="preserve"> </v>
      </c>
      <c r="F31" s="1030">
        <v>6</v>
      </c>
      <c r="G31" s="1037"/>
      <c r="H31" s="1037"/>
      <c r="I31" s="1037"/>
      <c r="J31" s="1034" t="str">
        <f t="shared" si="1"/>
        <v xml:space="preserve"> </v>
      </c>
      <c r="K31" s="1030">
        <v>6</v>
      </c>
      <c r="L31" s="1038"/>
      <c r="M31" s="1037"/>
      <c r="N31" s="1037"/>
      <c r="O31" s="1034" t="str">
        <f t="shared" si="2"/>
        <v xml:space="preserve"> </v>
      </c>
    </row>
    <row r="32" spans="1:15" ht="15" customHeight="1">
      <c r="A32" s="1030">
        <v>7</v>
      </c>
      <c r="B32" s="1033"/>
      <c r="C32" s="1033"/>
      <c r="D32" s="1033"/>
      <c r="E32" s="1034" t="str">
        <f t="shared" si="0"/>
        <v xml:space="preserve"> </v>
      </c>
      <c r="F32" s="1030">
        <v>7</v>
      </c>
      <c r="G32" s="1037"/>
      <c r="H32" s="1037"/>
      <c r="I32" s="1037"/>
      <c r="J32" s="1034" t="str">
        <f t="shared" si="1"/>
        <v xml:space="preserve"> </v>
      </c>
      <c r="K32" s="1030">
        <v>7</v>
      </c>
      <c r="L32" s="1038"/>
      <c r="M32" s="1037"/>
      <c r="N32" s="1037"/>
      <c r="O32" s="1034" t="str">
        <f t="shared" si="2"/>
        <v xml:space="preserve"> </v>
      </c>
    </row>
    <row r="33" spans="1:15" ht="15" customHeight="1">
      <c r="A33" s="1030">
        <v>8</v>
      </c>
      <c r="B33" s="1033"/>
      <c r="C33" s="1033"/>
      <c r="D33" s="1033"/>
      <c r="E33" s="1034" t="str">
        <f t="shared" si="0"/>
        <v xml:space="preserve"> </v>
      </c>
      <c r="F33" s="1030">
        <v>8</v>
      </c>
      <c r="G33" s="1037"/>
      <c r="H33" s="1037"/>
      <c r="I33" s="1037"/>
      <c r="J33" s="1034" t="str">
        <f t="shared" si="1"/>
        <v xml:space="preserve"> </v>
      </c>
      <c r="K33" s="1030">
        <v>8</v>
      </c>
      <c r="L33" s="1038"/>
      <c r="M33" s="1037"/>
      <c r="N33" s="1037"/>
      <c r="O33" s="1034" t="str">
        <f t="shared" si="2"/>
        <v xml:space="preserve"> </v>
      </c>
    </row>
    <row r="34" spans="1:15" ht="15" customHeight="1">
      <c r="A34" s="1030">
        <v>9</v>
      </c>
      <c r="B34" s="1033"/>
      <c r="C34" s="1033"/>
      <c r="D34" s="1033"/>
      <c r="E34" s="1034" t="str">
        <f t="shared" si="0"/>
        <v xml:space="preserve"> </v>
      </c>
      <c r="F34" s="1030">
        <v>9</v>
      </c>
      <c r="G34" s="1037"/>
      <c r="H34" s="1037"/>
      <c r="I34" s="1037"/>
      <c r="J34" s="1034" t="str">
        <f t="shared" si="1"/>
        <v xml:space="preserve"> </v>
      </c>
      <c r="K34" s="1030">
        <v>9</v>
      </c>
      <c r="L34" s="1038"/>
      <c r="M34" s="1037"/>
      <c r="N34" s="1037"/>
      <c r="O34" s="1034" t="str">
        <f t="shared" si="2"/>
        <v xml:space="preserve"> </v>
      </c>
    </row>
    <row r="35" spans="1:15" ht="15" customHeight="1" thickBot="1">
      <c r="A35" s="1039">
        <v>10</v>
      </c>
      <c r="B35" s="1040"/>
      <c r="C35" s="1041"/>
      <c r="D35" s="1041"/>
      <c r="E35" s="1042" t="str">
        <f t="shared" si="0"/>
        <v xml:space="preserve"> </v>
      </c>
      <c r="F35" s="1039">
        <v>10</v>
      </c>
      <c r="G35" s="1043"/>
      <c r="H35" s="1043"/>
      <c r="I35" s="1043"/>
      <c r="J35" s="1042" t="str">
        <f t="shared" si="1"/>
        <v xml:space="preserve"> </v>
      </c>
      <c r="K35" s="1039">
        <v>10</v>
      </c>
      <c r="L35" s="1044"/>
      <c r="M35" s="1043"/>
      <c r="N35" s="1045"/>
      <c r="O35" s="1046" t="str">
        <f t="shared" si="2"/>
        <v xml:space="preserve"> </v>
      </c>
    </row>
    <row r="36" spans="1:15" ht="15" customHeight="1">
      <c r="A36" s="1047" t="s">
        <v>1065</v>
      </c>
      <c r="B36" s="1048" t="str">
        <f>IF(COUNT(B26)=1,SUM(B26:B35)," ")</f>
        <v xml:space="preserve"> </v>
      </c>
      <c r="C36" s="1049" t="str">
        <f>IF(COUNT(C26)=1,SUM(C26:C35)," ")</f>
        <v xml:space="preserve"> </v>
      </c>
      <c r="D36" s="1049" t="str">
        <f>IF(COUNT(D26)=1,SUM(D26:D35)," ")</f>
        <v xml:space="preserve"> </v>
      </c>
      <c r="E36" s="1050" t="str">
        <f>IF(COUNT(E26)=1,SUM(E26:E35)," ")</f>
        <v xml:space="preserve"> </v>
      </c>
      <c r="F36" s="1051" t="s">
        <v>1065</v>
      </c>
      <c r="G36" s="1048" t="str">
        <f>IF(COUNT(G26)=1,SUM(G26:G35)," ")</f>
        <v xml:space="preserve"> </v>
      </c>
      <c r="H36" s="1049" t="str">
        <f>IF(COUNT(H26)=1,SUM(H26:H35)," ")</f>
        <v xml:space="preserve"> </v>
      </c>
      <c r="I36" s="1049" t="str">
        <f>IF(COUNT(I26)=1,SUM(I26:I35)," ")</f>
        <v xml:space="preserve"> </v>
      </c>
      <c r="J36" s="1049" t="str">
        <f>IF(COUNT(J26)=1,SUM(J26:J35)," ")</f>
        <v xml:space="preserve"> </v>
      </c>
      <c r="K36" s="1051" t="s">
        <v>1065</v>
      </c>
      <c r="L36" s="1052" t="str">
        <f>IF(COUNT(L26)=1,SUM(L26:L35)," ")</f>
        <v xml:space="preserve"> </v>
      </c>
      <c r="M36" s="1049" t="str">
        <f>IF(COUNT(M26)=1,SUM(M26:M35)," ")</f>
        <v xml:space="preserve"> </v>
      </c>
      <c r="N36" s="1049" t="str">
        <f>IF(COUNT(N26)=1,SUM(N26:N35)," ")</f>
        <v xml:space="preserve"> </v>
      </c>
      <c r="O36" s="1050" t="str">
        <f>IF(COUNT(O26)=1,SUM(O26:O35)," ")</f>
        <v xml:space="preserve"> </v>
      </c>
    </row>
    <row r="37" spans="1:15" ht="15" customHeight="1" thickBot="1">
      <c r="A37" s="1053" t="s">
        <v>1066</v>
      </c>
      <c r="B37" s="1054" t="str">
        <f>IF(COUNT(B26)=1,AVERAGE(B26:B35)," ")</f>
        <v xml:space="preserve"> </v>
      </c>
      <c r="C37" s="1055" t="str">
        <f>IF(COUNT(C26)=1,AVERAGE(C26:C35)," ")</f>
        <v xml:space="preserve"> </v>
      </c>
      <c r="D37" s="1055" t="str">
        <f>IF(COUNT(D26)=1,AVERAGE(D26:D35)," ")</f>
        <v xml:space="preserve"> </v>
      </c>
      <c r="E37" s="1042" t="str">
        <f>IF(COUNT(E26)=1,AVERAGE(E26:E35)," ")</f>
        <v xml:space="preserve"> </v>
      </c>
      <c r="F37" s="1056" t="s">
        <v>1066</v>
      </c>
      <c r="G37" s="1054" t="str">
        <f>IF(COUNT(G26)=1,AVERAGE(G26:G35)," ")</f>
        <v xml:space="preserve"> </v>
      </c>
      <c r="H37" s="1055" t="str">
        <f>IF(COUNT(H26)=1,AVERAGE(H26:H35)," ")</f>
        <v xml:space="preserve"> </v>
      </c>
      <c r="I37" s="1055" t="str">
        <f>IF(COUNT(I26)=1,AVERAGE(I26:I35)," ")</f>
        <v xml:space="preserve"> </v>
      </c>
      <c r="J37" s="1055" t="str">
        <f>IF(COUNT(J26)=1,AVERAGE(J26:J35)," ")</f>
        <v xml:space="preserve"> </v>
      </c>
      <c r="K37" s="1056" t="s">
        <v>1066</v>
      </c>
      <c r="L37" s="1057" t="str">
        <f>IF(COUNT(L26)=1,AVERAGE(L26:L35)," ")</f>
        <v xml:space="preserve"> </v>
      </c>
      <c r="M37" s="1055" t="str">
        <f>IF(COUNT(M26)=1,AVERAGE(M26:M35)," ")</f>
        <v xml:space="preserve"> </v>
      </c>
      <c r="N37" s="1055" t="str">
        <f>IF(COUNT(N26)=1,AVERAGE(N26:N35)," ")</f>
        <v xml:space="preserve"> </v>
      </c>
      <c r="O37" s="1042" t="str">
        <f>IF(COUNT(O26)=1,AVERAGE(O26:O35)," ")</f>
        <v xml:space="preserve"> </v>
      </c>
    </row>
    <row r="38" spans="1:15" ht="15" customHeight="1">
      <c r="A38" s="989"/>
      <c r="B38" s="1058" t="s">
        <v>1067</v>
      </c>
      <c r="C38" s="1058" t="s">
        <v>1068</v>
      </c>
      <c r="D38" s="1058" t="s">
        <v>1069</v>
      </c>
      <c r="E38" s="1059" t="s">
        <v>1070</v>
      </c>
      <c r="F38" s="989"/>
      <c r="G38" s="1058" t="s">
        <v>1067</v>
      </c>
      <c r="H38" s="1058" t="s">
        <v>1068</v>
      </c>
      <c r="I38" s="1058" t="s">
        <v>1069</v>
      </c>
      <c r="J38" s="1058" t="s">
        <v>1071</v>
      </c>
      <c r="K38" s="989"/>
      <c r="L38" s="1058" t="s">
        <v>1067</v>
      </c>
      <c r="M38" s="1058" t="s">
        <v>1068</v>
      </c>
      <c r="N38" s="1058" t="s">
        <v>1069</v>
      </c>
      <c r="O38" s="1059" t="s">
        <v>1072</v>
      </c>
    </row>
    <row r="39" spans="1:15" ht="15" customHeight="1">
      <c r="A39" s="989"/>
      <c r="E39" s="988"/>
      <c r="F39" s="989"/>
      <c r="J39" s="988"/>
      <c r="K39" s="989"/>
      <c r="O39" s="988"/>
    </row>
    <row r="40" spans="1:15" ht="15" customHeight="1">
      <c r="A40" s="989"/>
      <c r="B40" s="998" t="s">
        <v>1073</v>
      </c>
      <c r="C40" s="1060" t="s">
        <v>1074</v>
      </c>
      <c r="D40" s="1060"/>
      <c r="E40" s="1061"/>
      <c r="F40" s="989"/>
      <c r="G40" s="998" t="s">
        <v>1075</v>
      </c>
      <c r="H40" s="1060" t="s">
        <v>1074</v>
      </c>
      <c r="I40" s="1060"/>
      <c r="J40" s="1061"/>
      <c r="K40" s="989"/>
      <c r="L40" s="998" t="s">
        <v>1076</v>
      </c>
      <c r="M40" s="1060" t="s">
        <v>1074</v>
      </c>
      <c r="N40" s="1060"/>
      <c r="O40" s="1061"/>
    </row>
    <row r="41" spans="1:15" ht="15" customHeight="1">
      <c r="A41" s="989"/>
      <c r="C41" s="1062" t="s">
        <v>1062</v>
      </c>
      <c r="D41" s="1062"/>
      <c r="E41" s="1063"/>
      <c r="F41" s="989"/>
      <c r="H41" s="1062" t="s">
        <v>1062</v>
      </c>
      <c r="I41" s="1062"/>
      <c r="J41" s="1063"/>
      <c r="K41" s="989"/>
      <c r="M41" s="1062" t="s">
        <v>1062</v>
      </c>
      <c r="N41" s="1062"/>
      <c r="O41" s="1063"/>
    </row>
    <row r="42" spans="1:15" ht="15" customHeight="1">
      <c r="A42" s="989"/>
      <c r="E42" s="988"/>
      <c r="F42" s="989"/>
      <c r="J42" s="988"/>
      <c r="K42" s="989"/>
      <c r="O42" s="988"/>
    </row>
    <row r="43" spans="1:15" ht="15" thickBot="1">
      <c r="A43" s="1064"/>
      <c r="B43" s="1065" t="s">
        <v>1077</v>
      </c>
      <c r="C43" s="1066" t="str">
        <f>IF(COUNT(B37)=1,AVERAGE(B37:D37)," ")</f>
        <v xml:space="preserve"> </v>
      </c>
      <c r="D43" s="1067"/>
      <c r="E43" s="1068"/>
      <c r="F43" s="1064"/>
      <c r="G43" s="1065" t="s">
        <v>1078</v>
      </c>
      <c r="H43" s="1066" t="str">
        <f>IF(COUNT(G37)=1,AVERAGE(G37:I37)," ")</f>
        <v xml:space="preserve"> </v>
      </c>
      <c r="I43" s="1067"/>
      <c r="J43" s="1068"/>
      <c r="K43" s="1064"/>
      <c r="L43" s="1065" t="s">
        <v>1079</v>
      </c>
      <c r="M43" s="1066" t="str">
        <f>IF(COUNT(L37)=1,AVERAGE(L37:N37)," ")</f>
        <v xml:space="preserve"> </v>
      </c>
      <c r="N43" s="1067"/>
      <c r="O43" s="1068"/>
    </row>
    <row r="44" spans="1:15" ht="9" customHeight="1" thickBot="1">
      <c r="A44" s="1069"/>
      <c r="B44" s="99"/>
      <c r="C44" s="99"/>
      <c r="D44" s="99"/>
      <c r="E44" s="99"/>
      <c r="F44" s="99"/>
      <c r="G44" s="99"/>
      <c r="H44" s="99"/>
      <c r="I44" s="99"/>
      <c r="J44" s="99"/>
      <c r="K44" s="99"/>
      <c r="L44" s="99"/>
      <c r="M44" s="99"/>
      <c r="N44" s="99"/>
      <c r="O44" s="1015"/>
    </row>
    <row r="45" spans="1:15" ht="15" customHeight="1">
      <c r="A45" s="1583" t="s">
        <v>1080</v>
      </c>
      <c r="B45" s="1584"/>
      <c r="C45" s="1584"/>
      <c r="D45" s="1584"/>
      <c r="E45" s="1584"/>
      <c r="F45" s="1584"/>
      <c r="G45" s="1584"/>
      <c r="H45" s="1584"/>
      <c r="I45" s="1584"/>
      <c r="J45" s="1584"/>
      <c r="K45" s="1584"/>
      <c r="L45" s="1584"/>
      <c r="M45" s="1584"/>
      <c r="N45" s="1584"/>
      <c r="O45" s="1585"/>
    </row>
    <row r="46" spans="1:15" ht="13.5" thickBot="1">
      <c r="A46" s="1586"/>
      <c r="B46" s="1587"/>
      <c r="C46" s="1587"/>
      <c r="D46" s="1587"/>
      <c r="E46" s="1587"/>
      <c r="F46" s="1587"/>
      <c r="G46" s="1587"/>
      <c r="H46" s="1587"/>
      <c r="I46" s="1587"/>
      <c r="J46" s="1587"/>
      <c r="K46" s="1587"/>
      <c r="L46" s="1587"/>
      <c r="M46" s="1587"/>
      <c r="N46" s="1587"/>
      <c r="O46" s="1588"/>
    </row>
    <row r="47" spans="1:15" ht="13.5" customHeight="1">
      <c r="A47" s="989"/>
      <c r="O47" s="988"/>
    </row>
    <row r="48" spans="1:15" ht="15.75">
      <c r="A48" s="1070" t="s">
        <v>1081</v>
      </c>
      <c r="B48" s="1546" t="s">
        <v>1082</v>
      </c>
      <c r="C48" s="1546"/>
      <c r="D48" s="88" t="s">
        <v>63</v>
      </c>
      <c r="E48" s="1589" t="e">
        <f>IF(COUNT(O37)=1,(E37+J37+O37),(E37+J37))</f>
        <v>#VALUE!</v>
      </c>
      <c r="F48" s="1589"/>
      <c r="G48" s="1071" t="s">
        <v>63</v>
      </c>
      <c r="H48" s="1072" t="e">
        <f>E48/E49</f>
        <v>#VALUE!</v>
      </c>
      <c r="I48" s="1062"/>
      <c r="O48" s="988"/>
    </row>
    <row r="49" spans="1:15" ht="15" customHeight="1">
      <c r="A49" s="989"/>
      <c r="B49" s="1578" t="s">
        <v>1083</v>
      </c>
      <c r="C49" s="1578"/>
      <c r="E49" s="1547">
        <f>IF((L16&gt;="a"),3,2)</f>
        <v>2</v>
      </c>
      <c r="F49" s="1547"/>
      <c r="O49" s="988"/>
    </row>
    <row r="50" spans="1:15" ht="12.75" customHeight="1">
      <c r="A50" s="989"/>
      <c r="F50" s="88"/>
      <c r="O50" s="988"/>
    </row>
    <row r="51" spans="1:15" ht="15" customHeight="1">
      <c r="A51" s="1070" t="s">
        <v>1084</v>
      </c>
      <c r="B51" s="1062" t="s">
        <v>1085</v>
      </c>
      <c r="C51" s="1062"/>
      <c r="D51" s="1062"/>
      <c r="E51" s="87">
        <f>IF((COUNT(B26:D26)=2),G122,G123)</f>
        <v>2.5739999999999998</v>
      </c>
      <c r="F51" s="88" t="s">
        <v>1086</v>
      </c>
      <c r="G51" s="1073" t="e">
        <f>H48</f>
        <v>#VALUE!</v>
      </c>
      <c r="H51" s="1074"/>
      <c r="I51" s="1075" t="s">
        <v>63</v>
      </c>
      <c r="J51" s="1580" t="e">
        <f>E51*G51</f>
        <v>#VALUE!</v>
      </c>
      <c r="K51" s="1581"/>
      <c r="L51" s="1076" t="s">
        <v>1087</v>
      </c>
      <c r="O51" s="988"/>
    </row>
    <row r="52" spans="1:15" ht="11.25" customHeight="1">
      <c r="A52" s="1077"/>
      <c r="B52" s="1062"/>
      <c r="C52" s="1062"/>
      <c r="D52" s="1062"/>
      <c r="F52" s="88"/>
      <c r="G52" s="1073"/>
      <c r="H52" s="1074"/>
      <c r="I52" s="1075"/>
      <c r="J52" s="1078"/>
      <c r="K52" s="1062"/>
      <c r="O52" s="988"/>
    </row>
    <row r="53" spans="1:15" ht="15" customHeight="1" thickBot="1">
      <c r="A53" s="1064" t="s">
        <v>1088</v>
      </c>
      <c r="B53" s="1079"/>
      <c r="C53" s="1079"/>
      <c r="D53" s="1079"/>
      <c r="E53" s="1080"/>
      <c r="F53" s="118"/>
      <c r="G53" s="1081"/>
      <c r="H53" s="1082"/>
      <c r="I53" s="1083"/>
      <c r="J53" s="1084"/>
      <c r="K53" s="1079"/>
      <c r="L53" s="1080"/>
      <c r="M53" s="1080"/>
      <c r="N53" s="1080"/>
      <c r="O53" s="1068"/>
    </row>
    <row r="54" spans="1:15" ht="15" customHeight="1">
      <c r="A54" s="1548" t="s">
        <v>1089</v>
      </c>
      <c r="B54" s="1549"/>
      <c r="C54" s="1549"/>
      <c r="D54" s="1549"/>
      <c r="E54" s="1549"/>
      <c r="F54" s="1549"/>
      <c r="G54" s="1549"/>
      <c r="H54" s="1549"/>
      <c r="I54" s="1549"/>
      <c r="J54" s="1549"/>
      <c r="K54" s="1549"/>
      <c r="L54" s="1549"/>
      <c r="M54" s="1549"/>
      <c r="N54" s="1549"/>
      <c r="O54" s="1550"/>
    </row>
    <row r="55" spans="1:15" ht="15" customHeight="1" thickBot="1">
      <c r="A55" s="1551"/>
      <c r="B55" s="1552"/>
      <c r="C55" s="1552"/>
      <c r="D55" s="1552"/>
      <c r="E55" s="1552"/>
      <c r="F55" s="1552"/>
      <c r="G55" s="1552"/>
      <c r="H55" s="1552"/>
      <c r="I55" s="1552"/>
      <c r="J55" s="1552"/>
      <c r="K55" s="1552"/>
      <c r="L55" s="1552"/>
      <c r="M55" s="1552"/>
      <c r="N55" s="1552"/>
      <c r="O55" s="1553"/>
    </row>
    <row r="56" spans="1:15" ht="15" customHeight="1">
      <c r="A56" s="1085" t="s">
        <v>1090</v>
      </c>
      <c r="B56" s="99"/>
      <c r="C56" s="99"/>
      <c r="D56" s="99"/>
      <c r="E56" s="99"/>
      <c r="F56" s="99"/>
      <c r="G56" s="99"/>
      <c r="H56" s="99"/>
      <c r="I56" s="99"/>
      <c r="J56" s="99"/>
      <c r="K56" s="99"/>
      <c r="L56" s="99"/>
      <c r="M56" s="99"/>
      <c r="N56" s="99"/>
      <c r="O56" s="1015"/>
    </row>
    <row r="57" spans="1:15" ht="12.75" customHeight="1">
      <c r="A57" s="989"/>
      <c r="O57" s="988"/>
    </row>
    <row r="58" spans="1:15" ht="15" customHeight="1">
      <c r="A58" s="1070" t="s">
        <v>1091</v>
      </c>
      <c r="B58" s="1062" t="s">
        <v>1092</v>
      </c>
      <c r="C58" s="1062"/>
      <c r="D58" s="1073" t="e">
        <f>H48</f>
        <v>#VALUE!</v>
      </c>
      <c r="E58" s="1062"/>
      <c r="F58" s="1071" t="s">
        <v>1093</v>
      </c>
      <c r="G58" s="1073">
        <f>IF((COUNT(B26:D26)=2),H122,H123)</f>
        <v>1.6930000000000001</v>
      </c>
      <c r="H58" s="1062"/>
      <c r="I58" s="1075" t="s">
        <v>63</v>
      </c>
      <c r="J58" s="1580" t="e">
        <f>D58/G58</f>
        <v>#VALUE!</v>
      </c>
      <c r="K58" s="1581"/>
      <c r="O58" s="988"/>
    </row>
    <row r="59" spans="1:15" ht="11.25" customHeight="1">
      <c r="A59" s="989"/>
      <c r="O59" s="988"/>
    </row>
    <row r="60" spans="1:15" ht="15" customHeight="1">
      <c r="A60" s="989" t="s">
        <v>1094</v>
      </c>
      <c r="J60" s="90" t="s">
        <v>1095</v>
      </c>
      <c r="L60" s="1086" t="e">
        <f>J58</f>
        <v>#VALUE!</v>
      </c>
      <c r="M60" s="87" t="s">
        <v>1096</v>
      </c>
      <c r="N60" s="1072" t="e">
        <f>J58*6</f>
        <v>#VALUE!</v>
      </c>
      <c r="O60" s="988"/>
    </row>
    <row r="61" spans="1:15" ht="10.5" customHeight="1">
      <c r="A61" s="989"/>
      <c r="O61" s="988"/>
    </row>
    <row r="62" spans="1:15" ht="15" customHeight="1">
      <c r="A62" s="1087" t="s">
        <v>1097</v>
      </c>
      <c r="O62" s="988"/>
    </row>
    <row r="63" spans="1:15" ht="12.75" customHeight="1" thickBot="1">
      <c r="A63" s="989"/>
      <c r="O63" s="988"/>
    </row>
    <row r="64" spans="1:15" ht="14.25" customHeight="1">
      <c r="A64" s="1560" t="s">
        <v>1098</v>
      </c>
      <c r="B64" s="1561"/>
      <c r="C64" s="1088" t="s">
        <v>1099</v>
      </c>
      <c r="D64" s="1060"/>
      <c r="E64" s="1071" t="s">
        <v>63</v>
      </c>
      <c r="F64" s="1089" t="e">
        <f>J58*6</f>
        <v>#VALUE!</v>
      </c>
      <c r="G64" s="1090"/>
      <c r="H64" s="1071" t="s">
        <v>63</v>
      </c>
      <c r="I64" s="1566" t="e">
        <f>F64/F65</f>
        <v>#VALUE!</v>
      </c>
      <c r="J64" s="1567"/>
      <c r="L64" s="1091"/>
      <c r="O64" s="988"/>
    </row>
    <row r="65" spans="1:15" ht="14.25" customHeight="1" thickBot="1">
      <c r="A65" s="1560"/>
      <c r="B65" s="1561"/>
      <c r="C65" s="1062" t="s">
        <v>1100</v>
      </c>
      <c r="D65" s="1062"/>
      <c r="E65" s="1071"/>
      <c r="F65" s="1073">
        <f>(H14-H16)</f>
        <v>0</v>
      </c>
      <c r="G65" s="1092"/>
      <c r="H65" s="1071"/>
      <c r="I65" s="1568"/>
      <c r="J65" s="1569"/>
      <c r="L65" s="1091"/>
      <c r="O65" s="988"/>
    </row>
    <row r="66" spans="1:15" ht="12.75" customHeight="1" thickBot="1">
      <c r="A66" s="1064"/>
      <c r="B66" s="1080"/>
      <c r="C66" s="1079"/>
      <c r="D66" s="1079"/>
      <c r="E66" s="1080"/>
      <c r="F66" s="1080"/>
      <c r="G66" s="1093"/>
      <c r="H66" s="1080"/>
      <c r="I66" s="1080"/>
      <c r="J66" s="1080"/>
      <c r="K66" s="1080"/>
      <c r="L66" s="1080"/>
      <c r="M66" s="1080"/>
      <c r="N66" s="1080"/>
      <c r="O66" s="1068"/>
    </row>
    <row r="67" spans="1:15" ht="15" customHeight="1">
      <c r="A67" s="1085" t="s">
        <v>1101</v>
      </c>
      <c r="B67" s="99"/>
      <c r="C67" s="99"/>
      <c r="D67" s="99"/>
      <c r="E67" s="99"/>
      <c r="F67" s="99"/>
      <c r="G67" s="99"/>
      <c r="H67" s="99"/>
      <c r="I67" s="99"/>
      <c r="J67" s="99"/>
      <c r="K67" s="99"/>
      <c r="L67" s="99"/>
      <c r="M67" s="99"/>
      <c r="N67" s="99"/>
      <c r="O67" s="1015"/>
    </row>
    <row r="68" spans="1:15" ht="11.25" customHeight="1">
      <c r="A68" s="989"/>
      <c r="O68" s="988"/>
    </row>
    <row r="69" spans="1:15" ht="15" customHeight="1">
      <c r="A69" s="1070" t="s">
        <v>1102</v>
      </c>
      <c r="B69" s="1062" t="s">
        <v>1103</v>
      </c>
      <c r="C69" s="1062"/>
      <c r="D69" s="1062"/>
      <c r="E69" s="1062"/>
      <c r="F69" s="1062"/>
      <c r="G69" s="1094">
        <f>MAX(C43,H43,M43)</f>
        <v>0</v>
      </c>
      <c r="H69" s="1579" t="s">
        <v>1104</v>
      </c>
      <c r="I69" s="1579"/>
      <c r="J69" s="1574">
        <f>MIN(C43,H43,M43)</f>
        <v>0</v>
      </c>
      <c r="K69" s="1574"/>
      <c r="L69" s="1095" t="s">
        <v>63</v>
      </c>
      <c r="M69" s="1072">
        <f>G69-J69</f>
        <v>0</v>
      </c>
      <c r="N69" s="1062"/>
      <c r="O69" s="988"/>
    </row>
    <row r="70" spans="1:15" ht="10.5" customHeight="1">
      <c r="A70" s="989"/>
      <c r="D70" s="1075"/>
      <c r="H70" s="1096"/>
      <c r="I70" s="1096"/>
      <c r="J70" s="1096"/>
      <c r="K70" s="1096"/>
      <c r="L70" s="1096"/>
      <c r="M70" s="1096"/>
      <c r="O70" s="988"/>
    </row>
    <row r="71" spans="1:15" ht="15.75">
      <c r="A71" s="1070" t="s">
        <v>1105</v>
      </c>
      <c r="B71" s="1062" t="s">
        <v>1106</v>
      </c>
      <c r="C71" s="1062"/>
      <c r="D71" s="1073">
        <f>M69</f>
        <v>0</v>
      </c>
      <c r="E71" s="1097"/>
      <c r="F71" s="1071" t="s">
        <v>1093</v>
      </c>
      <c r="G71" s="1078">
        <f>IF((COUNTA(L14:L16)=2),I122,I123)</f>
        <v>1.9119999999999999</v>
      </c>
      <c r="H71" s="1092"/>
      <c r="I71" s="1098" t="s">
        <v>63</v>
      </c>
      <c r="J71" s="1580">
        <f>D71/G71</f>
        <v>0</v>
      </c>
      <c r="K71" s="1581"/>
      <c r="O71" s="988"/>
    </row>
    <row r="72" spans="1:15" ht="7.5" customHeight="1">
      <c r="A72" s="989"/>
      <c r="O72" s="988"/>
    </row>
    <row r="73" spans="1:15" ht="15.75">
      <c r="A73" s="989" t="s">
        <v>1107</v>
      </c>
      <c r="L73" s="1582" t="s">
        <v>1108</v>
      </c>
      <c r="M73" s="1582"/>
      <c r="N73" s="1099">
        <f>COUNT(B26:B35)</f>
        <v>0</v>
      </c>
      <c r="O73" s="988"/>
    </row>
    <row r="74" spans="1:15" ht="15" customHeight="1">
      <c r="A74" s="989"/>
      <c r="L74" s="1582" t="s">
        <v>1109</v>
      </c>
      <c r="M74" s="1582"/>
      <c r="N74" s="1099">
        <f>COUNT(B26:D26)</f>
        <v>0</v>
      </c>
      <c r="O74" s="988"/>
    </row>
    <row r="75" spans="1:15" ht="15" customHeight="1">
      <c r="A75" s="1087" t="s">
        <v>1110</v>
      </c>
      <c r="M75" s="1100" t="s">
        <v>1111</v>
      </c>
      <c r="N75" s="1101">
        <f>IF((COUNTA(L14:L16)=2),I122,I123)</f>
        <v>1.9119999999999999</v>
      </c>
      <c r="O75" s="988"/>
    </row>
    <row r="76" spans="1:15" ht="11.25" customHeight="1">
      <c r="A76" s="989"/>
      <c r="O76" s="988"/>
    </row>
    <row r="77" spans="1:15" ht="15" customHeight="1">
      <c r="A77" s="1102"/>
      <c r="H77" s="1577" t="s">
        <v>1112</v>
      </c>
      <c r="I77" s="1577"/>
      <c r="J77" s="1547" t="s">
        <v>1113</v>
      </c>
      <c r="K77" s="1547"/>
      <c r="L77" s="1547"/>
      <c r="M77" s="1547"/>
      <c r="N77" s="1072" t="e">
        <f>IF(((N60^2/(N73*N74))&lt;(M69*(6/N75))^2),SQRT((M69*(6/N75))^2 - (N60^2/(N73*N74))),(SQRT((M69*(6/N75))^2)))</f>
        <v>#VALUE!</v>
      </c>
      <c r="O77" s="988"/>
    </row>
    <row r="78" spans="1:15" ht="6" customHeight="1" thickBot="1">
      <c r="A78" s="989"/>
      <c r="F78" s="1071"/>
      <c r="H78" s="1103"/>
      <c r="O78" s="988"/>
    </row>
    <row r="79" spans="1:15" ht="14.25" customHeight="1">
      <c r="A79" s="1560" t="s">
        <v>1114</v>
      </c>
      <c r="B79" s="1561"/>
      <c r="C79" s="1571" t="s">
        <v>1115</v>
      </c>
      <c r="D79" s="1571"/>
      <c r="E79" s="1071" t="s">
        <v>63</v>
      </c>
      <c r="F79" s="1089" t="e">
        <f>N77</f>
        <v>#VALUE!</v>
      </c>
      <c r="G79" s="1090"/>
      <c r="I79" s="1566" t="e">
        <f>F79/F80</f>
        <v>#VALUE!</v>
      </c>
      <c r="J79" s="1567"/>
      <c r="O79" s="988"/>
    </row>
    <row r="80" spans="1:15" ht="12.75" customHeight="1" thickBot="1">
      <c r="A80" s="1560"/>
      <c r="B80" s="1561"/>
      <c r="C80" s="1578" t="s">
        <v>1100</v>
      </c>
      <c r="D80" s="1578"/>
      <c r="F80" s="1073">
        <f>(H14-H16)</f>
        <v>0</v>
      </c>
      <c r="G80" s="1092"/>
      <c r="I80" s="1568"/>
      <c r="J80" s="1569"/>
      <c r="O80" s="988"/>
    </row>
    <row r="81" spans="1:15" ht="13.5" thickBot="1">
      <c r="A81" s="1064"/>
      <c r="B81" s="1080"/>
      <c r="C81" s="1080"/>
      <c r="D81" s="1080"/>
      <c r="E81" s="1080"/>
      <c r="F81" s="1080"/>
      <c r="G81" s="1080"/>
      <c r="H81" s="1080"/>
      <c r="I81" s="1080"/>
      <c r="J81" s="1080"/>
      <c r="K81" s="1080"/>
      <c r="L81" s="1080"/>
      <c r="M81" s="1080"/>
      <c r="N81" s="1080"/>
      <c r="O81" s="1068"/>
    </row>
    <row r="82" spans="1:15" ht="15" customHeight="1">
      <c r="A82" s="1085" t="s">
        <v>1116</v>
      </c>
      <c r="B82" s="99"/>
      <c r="C82" s="99"/>
      <c r="D82" s="99"/>
      <c r="E82" s="99"/>
      <c r="F82" s="99"/>
      <c r="G82" s="99"/>
      <c r="H82" s="99"/>
      <c r="I82" s="99"/>
      <c r="J82" s="99"/>
      <c r="K82" s="99"/>
      <c r="L82" s="99"/>
      <c r="M82" s="99"/>
      <c r="N82" s="99"/>
      <c r="O82" s="1015"/>
    </row>
    <row r="83" spans="1:15" ht="15" customHeight="1">
      <c r="A83" s="989"/>
      <c r="I83" s="1573" t="s">
        <v>1117</v>
      </c>
      <c r="J83" s="1573"/>
      <c r="O83" s="988"/>
    </row>
    <row r="84" spans="1:15" ht="18" customHeight="1">
      <c r="A84" s="1070" t="s">
        <v>1118</v>
      </c>
      <c r="B84" s="1547" t="s">
        <v>1119</v>
      </c>
      <c r="C84" s="1547"/>
      <c r="D84" s="1574">
        <f>J71</f>
        <v>0</v>
      </c>
      <c r="E84" s="1574"/>
      <c r="F84" s="1095" t="s">
        <v>1120</v>
      </c>
      <c r="G84" s="1104" t="e">
        <f>J58</f>
        <v>#VALUE!</v>
      </c>
      <c r="H84" s="1095" t="s">
        <v>63</v>
      </c>
      <c r="I84" s="1575" t="e">
        <f>SQRT((D84^2)+(G84^2))</f>
        <v>#VALUE!</v>
      </c>
      <c r="J84" s="1575"/>
      <c r="K84" s="1576" t="s">
        <v>1121</v>
      </c>
      <c r="L84" s="1576"/>
      <c r="M84" s="1576"/>
      <c r="N84" s="1576"/>
      <c r="O84" s="988"/>
    </row>
    <row r="85" spans="1:15" ht="7.5" customHeight="1">
      <c r="A85" s="989"/>
      <c r="I85" s="1575"/>
      <c r="J85" s="1575"/>
      <c r="K85" s="1576"/>
      <c r="L85" s="1576"/>
      <c r="M85" s="1576"/>
      <c r="N85" s="1576"/>
      <c r="O85" s="988"/>
    </row>
    <row r="86" spans="1:15" ht="15" customHeight="1">
      <c r="A86" s="1087" t="s">
        <v>1122</v>
      </c>
      <c r="F86" s="88"/>
      <c r="K86" s="1576"/>
      <c r="L86" s="1576"/>
      <c r="M86" s="1576"/>
      <c r="N86" s="1576"/>
      <c r="O86" s="1105"/>
    </row>
    <row r="87" spans="1:15" ht="15" customHeight="1" thickBot="1">
      <c r="A87" s="989"/>
      <c r="J87" s="1106"/>
      <c r="K87" s="1576"/>
      <c r="L87" s="1576"/>
      <c r="M87" s="1576"/>
      <c r="N87" s="1576"/>
      <c r="O87" s="1105"/>
    </row>
    <row r="88" spans="1:15" ht="15" customHeight="1">
      <c r="A88" s="1560" t="s">
        <v>1123</v>
      </c>
      <c r="B88" s="1561"/>
      <c r="C88" s="1088" t="s">
        <v>1124</v>
      </c>
      <c r="D88" s="1060"/>
      <c r="E88" s="1071" t="s">
        <v>63</v>
      </c>
      <c r="F88" s="1090" t="e">
        <f>I84*6</f>
        <v>#VALUE!</v>
      </c>
      <c r="G88" s="1107"/>
      <c r="H88" s="1071" t="s">
        <v>63</v>
      </c>
      <c r="I88" s="1566" t="e">
        <f>F88/F89</f>
        <v>#VALUE!</v>
      </c>
      <c r="J88" s="1567"/>
      <c r="L88" s="1106"/>
      <c r="M88" s="1106"/>
      <c r="N88" s="1106"/>
      <c r="O88" s="1105"/>
    </row>
    <row r="89" spans="1:15" ht="15" customHeight="1" thickBot="1">
      <c r="A89" s="1560"/>
      <c r="B89" s="1561"/>
      <c r="C89" s="1062" t="s">
        <v>1100</v>
      </c>
      <c r="D89" s="1062"/>
      <c r="F89" s="1073">
        <f>(H14-H16)</f>
        <v>0</v>
      </c>
      <c r="G89" s="1062"/>
      <c r="I89" s="1568"/>
      <c r="J89" s="1569"/>
      <c r="L89" s="1106"/>
      <c r="M89" s="1106"/>
      <c r="N89" s="1106"/>
      <c r="O89" s="1105"/>
    </row>
    <row r="90" spans="1:15" ht="14.25" customHeight="1">
      <c r="A90" s="1108"/>
      <c r="B90" s="1062"/>
      <c r="D90" s="1092"/>
      <c r="E90" s="1062"/>
      <c r="J90" s="1106"/>
      <c r="K90" s="1106"/>
      <c r="L90" s="1106"/>
      <c r="M90" s="1106"/>
      <c r="N90" s="1106"/>
      <c r="O90" s="1105"/>
    </row>
    <row r="91" spans="1:15" ht="15" customHeight="1">
      <c r="A91" s="1087" t="s">
        <v>1125</v>
      </c>
      <c r="B91" s="1062"/>
      <c r="D91" s="1092"/>
      <c r="E91" s="1062"/>
      <c r="J91" s="1106"/>
      <c r="K91" s="1106"/>
      <c r="L91" s="1106"/>
      <c r="M91" s="1106"/>
      <c r="N91" s="1106"/>
      <c r="O91" s="1105"/>
    </row>
    <row r="92" spans="1:15" ht="11.25" customHeight="1">
      <c r="A92" s="1108"/>
      <c r="B92" s="1062"/>
      <c r="D92" s="1092"/>
      <c r="E92" s="1062"/>
      <c r="I92" s="1570" t="s">
        <v>1126</v>
      </c>
      <c r="J92" s="1570"/>
      <c r="K92" s="1570"/>
      <c r="L92" s="1570"/>
      <c r="M92" s="1570"/>
      <c r="N92" s="1570"/>
      <c r="O92" s="1105"/>
    </row>
    <row r="93" spans="1:15" ht="15" customHeight="1" thickBot="1">
      <c r="A93" s="989"/>
      <c r="C93" s="1564" t="s">
        <v>1127</v>
      </c>
      <c r="D93" s="1564"/>
      <c r="E93" s="1571" t="s">
        <v>63</v>
      </c>
      <c r="F93" s="1572"/>
      <c r="G93" s="1072" t="e">
        <f>SQRT(N60^2 +N77^2)</f>
        <v>#VALUE!</v>
      </c>
      <c r="I93" s="1570"/>
      <c r="J93" s="1570"/>
      <c r="K93" s="1570"/>
      <c r="L93" s="1570"/>
      <c r="M93" s="1570"/>
      <c r="N93" s="1570"/>
      <c r="O93" s="988"/>
    </row>
    <row r="94" spans="1:15" ht="12" customHeight="1">
      <c r="A94" s="989"/>
      <c r="C94" s="986"/>
      <c r="D94" s="986"/>
      <c r="E94" s="1062"/>
      <c r="N94" s="1554" t="e">
        <f>(H95*J95)/L95</f>
        <v>#VALUE!</v>
      </c>
      <c r="O94" s="1555"/>
    </row>
    <row r="95" spans="1:15" ht="9" customHeight="1">
      <c r="A95" s="1560" t="s">
        <v>1123</v>
      </c>
      <c r="B95" s="1561"/>
      <c r="C95" s="1562" t="s">
        <v>1128</v>
      </c>
      <c r="D95" s="1562"/>
      <c r="E95" s="1562"/>
      <c r="F95" s="1562"/>
      <c r="G95" s="1562"/>
      <c r="H95" s="1563" t="e">
        <f>G93</f>
        <v>#VALUE!</v>
      </c>
      <c r="I95" s="1564" t="s">
        <v>1086</v>
      </c>
      <c r="J95" s="1563">
        <f>IF((COUNTA(B26:B35)=5),H124,H125)</f>
        <v>3.0779999999999998</v>
      </c>
      <c r="K95" s="1565" t="s">
        <v>1093</v>
      </c>
      <c r="L95" s="1563">
        <f>6*F103</f>
        <v>0</v>
      </c>
      <c r="M95" s="1564" t="s">
        <v>63</v>
      </c>
      <c r="N95" s="1556"/>
      <c r="O95" s="1557"/>
    </row>
    <row r="96" spans="1:15" ht="9" customHeight="1" thickBot="1">
      <c r="A96" s="1560"/>
      <c r="B96" s="1561"/>
      <c r="C96" s="1562"/>
      <c r="D96" s="1562"/>
      <c r="E96" s="1562"/>
      <c r="F96" s="1562"/>
      <c r="G96" s="1562"/>
      <c r="H96" s="1563"/>
      <c r="I96" s="1564"/>
      <c r="J96" s="1563"/>
      <c r="K96" s="1565"/>
      <c r="L96" s="1563"/>
      <c r="M96" s="1564"/>
      <c r="N96" s="1558"/>
      <c r="O96" s="1559"/>
    </row>
    <row r="97" spans="1:15" ht="15" hidden="1" customHeight="1">
      <c r="A97" s="1109"/>
      <c r="B97" s="1546" t="s">
        <v>1129</v>
      </c>
      <c r="C97" s="1546"/>
      <c r="D97" s="1546"/>
      <c r="E97" s="1546"/>
      <c r="F97" s="1546"/>
      <c r="O97" s="1105"/>
    </row>
    <row r="98" spans="1:15" ht="15" hidden="1" customHeight="1">
      <c r="A98" s="1109"/>
      <c r="B98" s="1110" t="s">
        <v>1130</v>
      </c>
      <c r="C98" s="1110" t="s">
        <v>1131</v>
      </c>
      <c r="D98" s="1110" t="s">
        <v>1132</v>
      </c>
      <c r="E98" s="1110" t="s">
        <v>1133</v>
      </c>
      <c r="F98" s="1110" t="s">
        <v>1134</v>
      </c>
      <c r="O98" s="1105"/>
    </row>
    <row r="99" spans="1:15" ht="15" hidden="1" customHeight="1">
      <c r="A99" s="1109"/>
      <c r="B99" s="1110" t="s">
        <v>1135</v>
      </c>
      <c r="C99" s="1111">
        <f>MAX(B26:B35)-MIN(B26:B35)</f>
        <v>0</v>
      </c>
      <c r="D99" s="1111">
        <f>MAX(C26:C35)-MIN(C26:C35)</f>
        <v>0</v>
      </c>
      <c r="E99" s="1111" t="str">
        <f>IF(COUNT(D26:D35)&lt;1,"N/A",(MAX(D26:D35)-MIN(D26:D35)))</f>
        <v>N/A</v>
      </c>
      <c r="F99" s="1111">
        <f>SUM(C99:E99)</f>
        <v>0</v>
      </c>
      <c r="J99" s="1106"/>
      <c r="K99" s="1106"/>
      <c r="L99" s="1106"/>
      <c r="M99" s="1106"/>
      <c r="N99" s="1106"/>
      <c r="O99" s="1105"/>
    </row>
    <row r="100" spans="1:15" ht="15" hidden="1" customHeight="1">
      <c r="A100" s="1109"/>
      <c r="B100" s="1110" t="s">
        <v>1136</v>
      </c>
      <c r="C100" s="1112">
        <f>MAX(G26:G35)-MIN(G26:G35)</f>
        <v>0</v>
      </c>
      <c r="D100" s="1112">
        <f>MAX(H26:H35)-MIN(H26:H35)</f>
        <v>0</v>
      </c>
      <c r="E100" s="1112" t="str">
        <f>IF(COUNT(I26:I35)&lt;1,"N/A",(MAX(I26:I35)-MIN(I26:I35)))</f>
        <v>N/A</v>
      </c>
      <c r="F100" s="1112">
        <f>SUM(C100:E100)</f>
        <v>0</v>
      </c>
      <c r="H100" s="1547"/>
      <c r="I100" s="1547"/>
      <c r="J100" s="1547"/>
      <c r="K100" s="1547"/>
      <c r="L100" s="1547"/>
      <c r="M100" s="1547"/>
      <c r="N100" s="1547"/>
      <c r="O100" s="1105"/>
    </row>
    <row r="101" spans="1:15" ht="15" hidden="1" customHeight="1">
      <c r="A101" s="1109"/>
      <c r="B101" s="1110" t="s">
        <v>1137</v>
      </c>
      <c r="C101" s="1111" t="str">
        <f>IF(COUNT(L26:L35)&lt;1,"N/A",((MAX(L26:L35)-MIN(L26:L35))))</f>
        <v>N/A</v>
      </c>
      <c r="D101" s="1111" t="str">
        <f>IF(COUNT(M26:M35)&lt;1,"N/A",((MAX(M26:M35)-MIN(M26:M35))))</f>
        <v>N/A</v>
      </c>
      <c r="E101" s="1111" t="str">
        <f>IF(COUNT(N26:N35)&lt;1,"N/A",((MAX(N26:N35)-MIN(N26:N35))))</f>
        <v>N/A</v>
      </c>
      <c r="F101" s="1111">
        <f>SUM(C101:E101)</f>
        <v>0</v>
      </c>
      <c r="H101" s="998"/>
      <c r="I101" s="88"/>
      <c r="J101" s="1113"/>
      <c r="K101" s="1113"/>
      <c r="L101" s="1113"/>
      <c r="M101" s="1113"/>
      <c r="N101" s="1113"/>
      <c r="O101" s="1105"/>
    </row>
    <row r="102" spans="1:15" ht="15" hidden="1" customHeight="1">
      <c r="A102" s="1108"/>
      <c r="B102" s="1106"/>
      <c r="C102" s="1106"/>
      <c r="D102" s="1106"/>
      <c r="E102" s="1114" t="s">
        <v>1138</v>
      </c>
      <c r="F102" s="1115">
        <f>SUM(F99:F101)</f>
        <v>0</v>
      </c>
      <c r="H102" s="998"/>
      <c r="I102" s="88"/>
      <c r="J102" s="1113"/>
      <c r="K102" s="1113"/>
      <c r="L102" s="1113"/>
      <c r="M102" s="1113"/>
      <c r="N102" s="1113"/>
      <c r="O102" s="1105"/>
    </row>
    <row r="103" spans="1:15" ht="21.75" hidden="1" customHeight="1">
      <c r="A103" s="989"/>
      <c r="B103" s="1106"/>
      <c r="C103" s="1106"/>
      <c r="D103" s="1106"/>
      <c r="E103" s="998" t="s">
        <v>1139</v>
      </c>
      <c r="F103" s="1116">
        <f>F102/COUNT(C99:E101)</f>
        <v>0</v>
      </c>
      <c r="O103" s="988"/>
    </row>
    <row r="104" spans="1:15" ht="15" customHeight="1" thickBot="1">
      <c r="A104" s="1064"/>
      <c r="B104" s="1117"/>
      <c r="C104" s="1117"/>
      <c r="D104" s="1117"/>
      <c r="E104" s="1118"/>
      <c r="F104" s="1117"/>
      <c r="G104" s="1080"/>
      <c r="H104" s="1080"/>
      <c r="I104" s="1080"/>
      <c r="J104" s="1080"/>
      <c r="K104" s="1080"/>
      <c r="L104" s="1080"/>
      <c r="M104" s="1080"/>
      <c r="N104" s="1080"/>
      <c r="O104" s="1068"/>
    </row>
    <row r="105" spans="1:15" ht="15" customHeight="1">
      <c r="A105" s="1548" t="s">
        <v>1140</v>
      </c>
      <c r="B105" s="1549"/>
      <c r="C105" s="1549"/>
      <c r="D105" s="1549"/>
      <c r="E105" s="1549"/>
      <c r="F105" s="1549"/>
      <c r="G105" s="1549"/>
      <c r="H105" s="1549"/>
      <c r="I105" s="1549"/>
      <c r="J105" s="1549"/>
      <c r="K105" s="1549"/>
      <c r="L105" s="1549"/>
      <c r="M105" s="1549"/>
      <c r="N105" s="1549"/>
      <c r="O105" s="1550"/>
    </row>
    <row r="106" spans="1:15" ht="15" customHeight="1" thickBot="1">
      <c r="A106" s="1551"/>
      <c r="B106" s="1552"/>
      <c r="C106" s="1552"/>
      <c r="D106" s="1552"/>
      <c r="E106" s="1552"/>
      <c r="F106" s="1552"/>
      <c r="G106" s="1552"/>
      <c r="H106" s="1552"/>
      <c r="I106" s="1552"/>
      <c r="J106" s="1552"/>
      <c r="K106" s="1552"/>
      <c r="L106" s="1552"/>
      <c r="M106" s="1552"/>
      <c r="N106" s="1552"/>
      <c r="O106" s="1553"/>
    </row>
    <row r="107" spans="1:15" ht="15" customHeight="1" thickBot="1">
      <c r="A107" s="1119"/>
      <c r="B107" s="1120"/>
      <c r="C107" s="1120"/>
      <c r="D107" s="1120"/>
      <c r="E107" s="1120"/>
      <c r="F107" s="1120"/>
      <c r="G107" s="1120"/>
      <c r="H107" s="1120"/>
      <c r="I107" s="1120"/>
      <c r="J107" s="1120"/>
      <c r="K107" s="1120"/>
      <c r="L107" s="1120"/>
      <c r="M107" s="1120"/>
      <c r="N107" s="1120"/>
      <c r="O107" s="1121"/>
    </row>
    <row r="108" spans="1:15" ht="15" customHeight="1">
      <c r="A108" s="1122"/>
      <c r="B108" s="1069"/>
      <c r="C108" s="99"/>
      <c r="D108" s="99"/>
      <c r="E108" s="99"/>
      <c r="F108" s="99"/>
      <c r="G108" s="99"/>
      <c r="H108" s="99"/>
      <c r="I108" s="99"/>
      <c r="J108" s="99"/>
      <c r="K108" s="99"/>
      <c r="L108" s="99"/>
      <c r="M108" s="1015"/>
      <c r="N108" s="1123"/>
      <c r="O108" s="1124"/>
    </row>
    <row r="109" spans="1:15" ht="15" customHeight="1">
      <c r="A109" s="1122"/>
      <c r="B109" s="1102" t="s">
        <v>1141</v>
      </c>
      <c r="H109" s="1538" t="e">
        <f>I88</f>
        <v>#VALUE!</v>
      </c>
      <c r="I109" s="1539"/>
      <c r="J109" s="1542" t="s">
        <v>1142</v>
      </c>
      <c r="K109" s="1542"/>
      <c r="L109" s="1123"/>
      <c r="M109" s="1124"/>
      <c r="O109" s="988"/>
    </row>
    <row r="110" spans="1:15" ht="15" customHeight="1">
      <c r="A110" s="1122"/>
      <c r="B110" s="989" t="s">
        <v>1143</v>
      </c>
      <c r="F110" s="998"/>
      <c r="H110" s="1540"/>
      <c r="I110" s="1541"/>
      <c r="J110" s="1542"/>
      <c r="K110" s="1542"/>
      <c r="L110" s="1123"/>
      <c r="M110" s="1124"/>
      <c r="O110" s="988"/>
    </row>
    <row r="111" spans="1:15" ht="15" customHeight="1">
      <c r="A111" s="1122"/>
      <c r="B111" s="989"/>
      <c r="L111" s="1123"/>
      <c r="M111" s="1124"/>
      <c r="O111" s="988"/>
    </row>
    <row r="112" spans="1:15" ht="15" customHeight="1">
      <c r="A112" s="989"/>
      <c r="B112" s="1102" t="s">
        <v>1144</v>
      </c>
      <c r="H112" s="1538" t="e">
        <f>N94</f>
        <v>#VALUE!</v>
      </c>
      <c r="I112" s="1539"/>
      <c r="J112" s="1542" t="s">
        <v>1145</v>
      </c>
      <c r="K112" s="1542"/>
      <c r="M112" s="988"/>
      <c r="O112" s="988"/>
    </row>
    <row r="113" spans="1:15" ht="15" customHeight="1">
      <c r="A113" s="989"/>
      <c r="B113" s="989" t="s">
        <v>1146</v>
      </c>
      <c r="H113" s="1540"/>
      <c r="I113" s="1541"/>
      <c r="J113" s="1542"/>
      <c r="K113" s="1542"/>
      <c r="M113" s="988"/>
      <c r="O113" s="988"/>
    </row>
    <row r="114" spans="1:15" ht="15" customHeight="1">
      <c r="A114" s="989"/>
      <c r="B114" s="989"/>
      <c r="H114" s="1125"/>
      <c r="I114" s="1125"/>
      <c r="J114" s="1126"/>
      <c r="K114" s="1126"/>
      <c r="M114" s="988"/>
      <c r="O114" s="988"/>
    </row>
    <row r="115" spans="1:15" ht="15" customHeight="1">
      <c r="A115" s="989"/>
      <c r="B115" s="989"/>
      <c r="F115" s="998"/>
      <c r="G115" s="1127"/>
      <c r="M115" s="988"/>
      <c r="O115" s="988"/>
    </row>
    <row r="116" spans="1:15" ht="15" customHeight="1">
      <c r="A116" s="989"/>
      <c r="B116" s="989"/>
      <c r="I116" s="89" t="s">
        <v>1147</v>
      </c>
      <c r="J116" s="1543" t="s">
        <v>1148</v>
      </c>
      <c r="K116" s="1543"/>
      <c r="L116" s="1128" t="s">
        <v>1149</v>
      </c>
      <c r="M116" s="1129" t="s">
        <v>1150</v>
      </c>
      <c r="O116" s="988"/>
    </row>
    <row r="117" spans="1:15" ht="15" customHeight="1">
      <c r="A117" s="989"/>
      <c r="B117" s="989"/>
      <c r="I117" s="1130" t="s">
        <v>1100</v>
      </c>
      <c r="J117" s="1544" t="s">
        <v>1151</v>
      </c>
      <c r="K117" s="1544"/>
      <c r="L117" s="1131" t="s">
        <v>1104</v>
      </c>
      <c r="M117" s="1132" t="s">
        <v>1152</v>
      </c>
      <c r="O117" s="988"/>
    </row>
    <row r="118" spans="1:15" ht="15" customHeight="1">
      <c r="A118" s="989"/>
      <c r="B118" s="989"/>
      <c r="I118" s="1130" t="s">
        <v>1153</v>
      </c>
      <c r="J118" s="1545" t="s">
        <v>1154</v>
      </c>
      <c r="K118" s="1545"/>
      <c r="L118" s="1131" t="s">
        <v>1155</v>
      </c>
      <c r="M118" s="1132" t="s">
        <v>1156</v>
      </c>
      <c r="O118" s="988"/>
    </row>
    <row r="119" spans="1:15" ht="15" customHeight="1" thickBot="1">
      <c r="A119" s="989"/>
      <c r="B119" s="1064"/>
      <c r="C119" s="1080"/>
      <c r="D119" s="1080"/>
      <c r="E119" s="1080"/>
      <c r="F119" s="1080"/>
      <c r="G119" s="1080"/>
      <c r="H119" s="1080"/>
      <c r="I119" s="1080"/>
      <c r="J119" s="1534"/>
      <c r="K119" s="1534"/>
      <c r="L119" s="1080"/>
      <c r="M119" s="1133"/>
      <c r="O119" s="988"/>
    </row>
    <row r="120" spans="1:15" ht="12.75" customHeight="1" thickBot="1">
      <c r="A120" s="989"/>
      <c r="F120" s="90"/>
      <c r="G120" s="90"/>
      <c r="H120" s="90"/>
      <c r="I120" s="90"/>
      <c r="O120" s="988"/>
    </row>
    <row r="121" spans="1:15" ht="13.5" customHeight="1" thickBot="1">
      <c r="A121" s="989"/>
      <c r="B121" s="87" t="s">
        <v>1157</v>
      </c>
      <c r="F121" s="1134" t="s">
        <v>45</v>
      </c>
      <c r="G121" s="1135" t="s">
        <v>1158</v>
      </c>
      <c r="H121" s="1136" t="s">
        <v>1159</v>
      </c>
      <c r="I121" s="1137" t="s">
        <v>1160</v>
      </c>
      <c r="O121" s="988"/>
    </row>
    <row r="122" spans="1:15" ht="13.5" customHeight="1">
      <c r="A122" s="989"/>
      <c r="F122" s="1138">
        <v>2</v>
      </c>
      <c r="G122" s="218">
        <v>3.2669999999999999</v>
      </c>
      <c r="H122" s="1139">
        <v>1.1279999999999999</v>
      </c>
      <c r="I122" s="1140">
        <v>1.4139999999999999</v>
      </c>
      <c r="O122" s="988"/>
    </row>
    <row r="123" spans="1:15" ht="13.5" customHeight="1">
      <c r="A123" s="989"/>
      <c r="F123" s="1030">
        <v>3</v>
      </c>
      <c r="G123" s="1141">
        <v>2.5739999999999998</v>
      </c>
      <c r="H123" s="1142">
        <v>1.6930000000000001</v>
      </c>
      <c r="I123" s="1143">
        <v>1.9119999999999999</v>
      </c>
      <c r="O123" s="988"/>
    </row>
    <row r="124" spans="1:15" ht="13.5" customHeight="1">
      <c r="A124" s="989"/>
      <c r="F124" s="1030">
        <v>5</v>
      </c>
      <c r="G124" s="1144"/>
      <c r="H124" s="1142">
        <v>2.3260000000000001</v>
      </c>
      <c r="I124" s="1145"/>
      <c r="O124" s="988"/>
    </row>
    <row r="125" spans="1:15" ht="13.5" customHeight="1" thickBot="1">
      <c r="A125" s="989"/>
      <c r="F125" s="1039">
        <v>10</v>
      </c>
      <c r="G125" s="1146"/>
      <c r="H125" s="1147">
        <v>3.0779999999999998</v>
      </c>
      <c r="I125" s="1148"/>
      <c r="O125" s="988"/>
    </row>
    <row r="126" spans="1:15" ht="12" customHeight="1">
      <c r="A126" s="987" t="s">
        <v>1161</v>
      </c>
      <c r="B126" s="1149"/>
      <c r="C126" s="1149"/>
      <c r="D126" s="1149"/>
      <c r="E126" s="1150"/>
      <c r="O126" s="988"/>
    </row>
    <row r="127" spans="1:15" ht="29.25" customHeight="1">
      <c r="A127" s="1535" t="s">
        <v>1162</v>
      </c>
      <c r="B127" s="1536"/>
      <c r="C127" s="1536"/>
      <c r="D127" s="1536"/>
      <c r="E127" s="1536"/>
      <c r="F127" s="1536"/>
      <c r="G127" s="1536"/>
      <c r="H127" s="1536"/>
      <c r="I127" s="1536"/>
      <c r="J127" s="1536"/>
      <c r="K127" s="1536"/>
      <c r="L127" s="1536"/>
      <c r="M127" s="1536"/>
      <c r="N127" s="1536"/>
      <c r="O127" s="1537"/>
    </row>
    <row r="128" spans="1:15" ht="15" customHeight="1" thickBot="1">
      <c r="A128" s="1151"/>
      <c r="O128" s="988"/>
    </row>
    <row r="129" spans="1:15" ht="15" customHeight="1">
      <c r="A129" s="1152"/>
      <c r="B129" s="99"/>
      <c r="C129" s="99"/>
      <c r="D129" s="99"/>
      <c r="E129" s="99"/>
      <c r="F129" s="99"/>
      <c r="G129" s="99"/>
      <c r="H129" s="99"/>
      <c r="I129" s="99"/>
      <c r="J129" s="99"/>
      <c r="K129" s="99"/>
      <c r="L129" s="99"/>
      <c r="M129" s="99"/>
      <c r="N129" s="99"/>
      <c r="O129" s="99"/>
    </row>
    <row r="130" spans="1:15" ht="15" customHeight="1">
      <c r="A130" s="1153"/>
    </row>
    <row r="131" spans="1:15" ht="15" customHeight="1">
      <c r="A131" s="1153"/>
    </row>
    <row r="132" spans="1:15" ht="15" customHeight="1">
      <c r="A132" s="1153"/>
    </row>
    <row r="133" spans="1:15" ht="15" customHeight="1">
      <c r="A133" s="1153"/>
    </row>
    <row r="134" spans="1:15" ht="15" customHeight="1">
      <c r="A134" s="1153"/>
    </row>
    <row r="135" spans="1:15" ht="15" customHeight="1">
      <c r="A135" s="1153"/>
    </row>
    <row r="136" spans="1:15" ht="15" customHeight="1">
      <c r="A136" s="1153"/>
    </row>
    <row r="137" spans="1:15" ht="15" customHeight="1">
      <c r="A137" s="1153"/>
    </row>
    <row r="138" spans="1:15" ht="15" customHeight="1">
      <c r="A138" s="1153"/>
    </row>
    <row r="139" spans="1:15" ht="15" customHeight="1">
      <c r="A139" s="1153"/>
    </row>
    <row r="140" spans="1:15" s="1155" customFormat="1">
      <c r="A140" s="1154"/>
      <c r="B140" s="1154"/>
      <c r="E140" s="1156"/>
      <c r="I140" s="1154"/>
    </row>
    <row r="141" spans="1:15" s="1155" customFormat="1">
      <c r="A141" s="1154"/>
      <c r="B141" s="1154"/>
      <c r="E141" s="1156"/>
      <c r="I141" s="1154"/>
    </row>
    <row r="142" spans="1:15" s="1155" customFormat="1">
      <c r="A142" s="1154"/>
      <c r="B142" s="1154"/>
      <c r="E142" s="1156"/>
      <c r="I142" s="1154"/>
    </row>
    <row r="143" spans="1:15" s="1155" customFormat="1">
      <c r="A143" s="1154"/>
      <c r="B143" s="1154"/>
      <c r="E143" s="1156"/>
      <c r="I143" s="1154"/>
    </row>
    <row r="144" spans="1:15" s="1155" customFormat="1">
      <c r="A144" s="1154"/>
      <c r="B144" s="1154"/>
      <c r="E144" s="1156"/>
      <c r="I144" s="1154"/>
    </row>
    <row r="145" spans="1:9" s="1155" customFormat="1">
      <c r="A145" s="1154"/>
      <c r="B145" s="1154"/>
      <c r="E145" s="1156"/>
      <c r="I145" s="1154"/>
    </row>
  </sheetData>
  <sheetProtection formatCells="0" formatRows="0" autoFilter="0"/>
  <mergeCells count="77">
    <mergeCell ref="A1:O1"/>
    <mergeCell ref="D11:E11"/>
    <mergeCell ref="H11:I11"/>
    <mergeCell ref="L11:M11"/>
    <mergeCell ref="D12:E12"/>
    <mergeCell ref="H12:I12"/>
    <mergeCell ref="L12:M12"/>
    <mergeCell ref="D13:E13"/>
    <mergeCell ref="H13:I13"/>
    <mergeCell ref="L13:M13"/>
    <mergeCell ref="D14:E14"/>
    <mergeCell ref="H14:I14"/>
    <mergeCell ref="L14:M14"/>
    <mergeCell ref="N14:O14"/>
    <mergeCell ref="D15:E15"/>
    <mergeCell ref="H15:I15"/>
    <mergeCell ref="L15:M15"/>
    <mergeCell ref="N15:O15"/>
    <mergeCell ref="D16:E16"/>
    <mergeCell ref="H16:I16"/>
    <mergeCell ref="L16:M16"/>
    <mergeCell ref="N16:O16"/>
    <mergeCell ref="C23:E23"/>
    <mergeCell ref="H23:J23"/>
    <mergeCell ref="M23:O23"/>
    <mergeCell ref="A45:O46"/>
    <mergeCell ref="B48:C48"/>
    <mergeCell ref="E48:F48"/>
    <mergeCell ref="B49:C49"/>
    <mergeCell ref="E49:F49"/>
    <mergeCell ref="J51:K51"/>
    <mergeCell ref="A54:O55"/>
    <mergeCell ref="J58:K58"/>
    <mergeCell ref="A64:B65"/>
    <mergeCell ref="I64:J65"/>
    <mergeCell ref="H69:I69"/>
    <mergeCell ref="J69:K69"/>
    <mergeCell ref="J71:K71"/>
    <mergeCell ref="L73:M73"/>
    <mergeCell ref="L74:M74"/>
    <mergeCell ref="H77:I77"/>
    <mergeCell ref="J77:M77"/>
    <mergeCell ref="A79:B80"/>
    <mergeCell ref="C79:D79"/>
    <mergeCell ref="I79:J80"/>
    <mergeCell ref="C80:D80"/>
    <mergeCell ref="I83:J83"/>
    <mergeCell ref="B84:C84"/>
    <mergeCell ref="D84:E84"/>
    <mergeCell ref="I84:J85"/>
    <mergeCell ref="K84:N87"/>
    <mergeCell ref="A88:B89"/>
    <mergeCell ref="I88:J89"/>
    <mergeCell ref="I92:N93"/>
    <mergeCell ref="C93:D93"/>
    <mergeCell ref="E93:F93"/>
    <mergeCell ref="N94:O96"/>
    <mergeCell ref="A95:B96"/>
    <mergeCell ref="C95:G96"/>
    <mergeCell ref="H95:H96"/>
    <mergeCell ref="I95:I96"/>
    <mergeCell ref="J95:J96"/>
    <mergeCell ref="K95:K96"/>
    <mergeCell ref="L95:L96"/>
    <mergeCell ref="M95:M96"/>
    <mergeCell ref="B97:F97"/>
    <mergeCell ref="H100:N100"/>
    <mergeCell ref="A105:O106"/>
    <mergeCell ref="H109:I110"/>
    <mergeCell ref="J109:K110"/>
    <mergeCell ref="J119:K119"/>
    <mergeCell ref="A127:O127"/>
    <mergeCell ref="H112:I113"/>
    <mergeCell ref="J112:K113"/>
    <mergeCell ref="J116:K116"/>
    <mergeCell ref="J117:K117"/>
    <mergeCell ref="J118:K118"/>
  </mergeCells>
  <phoneticPr fontId="57" type="noConversion"/>
  <conditionalFormatting sqref="H109">
    <cfRule type="cellIs" dxfId="23" priority="23" stopIfTrue="1" operator="lessThanOrEqual">
      <formula>0.2</formula>
    </cfRule>
    <cfRule type="cellIs" dxfId="22" priority="24" stopIfTrue="1" operator="greaterThan">
      <formula>0.2</formula>
    </cfRule>
    <cfRule type="cellIs" priority="25" stopIfTrue="1" operator="greaterThanOrEqual">
      <formula>"."</formula>
    </cfRule>
  </conditionalFormatting>
  <conditionalFormatting sqref="H112">
    <cfRule type="cellIs" dxfId="21" priority="20" stopIfTrue="1" operator="lessThanOrEqual">
      <formula>0.19</formula>
    </cfRule>
    <cfRule type="cellIs" dxfId="20" priority="21" stopIfTrue="1" operator="between">
      <formula>0.2</formula>
      <formula>0.3</formula>
    </cfRule>
    <cfRule type="cellIs" dxfId="19" priority="22" stopIfTrue="1" operator="greaterThan">
      <formula>0.3</formula>
    </cfRule>
  </conditionalFormatting>
  <conditionalFormatting sqref="L11:M11 L14:M15">
    <cfRule type="containsBlanks" dxfId="18" priority="19">
      <formula>LEN(TRIM(L11))=0</formula>
    </cfRule>
  </conditionalFormatting>
  <conditionalFormatting sqref="L13:M13">
    <cfRule type="containsBlanks" dxfId="17" priority="16">
      <formula>LEN(TRIM(L13))=0</formula>
    </cfRule>
  </conditionalFormatting>
  <conditionalFormatting sqref="D11:E16 H11:I13">
    <cfRule type="containsBlanks" dxfId="16" priority="18">
      <formula>LEN(TRIM(D11))=0</formula>
    </cfRule>
  </conditionalFormatting>
  <conditionalFormatting sqref="L12:M12">
    <cfRule type="containsBlanks" dxfId="15" priority="17">
      <formula>LEN(TRIM(L12))=0</formula>
    </cfRule>
  </conditionalFormatting>
  <conditionalFormatting sqref="C26">
    <cfRule type="containsBlanks" dxfId="14" priority="15">
      <formula>LEN(TRIM(C26))=0</formula>
    </cfRule>
  </conditionalFormatting>
  <conditionalFormatting sqref="B27">
    <cfRule type="containsBlanks" dxfId="13" priority="14">
      <formula>LEN(TRIM(B27))=0</formula>
    </cfRule>
  </conditionalFormatting>
  <conditionalFormatting sqref="B28">
    <cfRule type="containsBlanks" dxfId="12" priority="13">
      <formula>LEN(TRIM(B28))=0</formula>
    </cfRule>
  </conditionalFormatting>
  <conditionalFormatting sqref="B29">
    <cfRule type="containsBlanks" dxfId="11" priority="12">
      <formula>LEN(TRIM(B29))=0</formula>
    </cfRule>
  </conditionalFormatting>
  <conditionalFormatting sqref="B30">
    <cfRule type="containsBlanks" dxfId="10" priority="11">
      <formula>LEN(TRIM(B30))=0</formula>
    </cfRule>
  </conditionalFormatting>
  <conditionalFormatting sqref="C27">
    <cfRule type="containsBlanks" dxfId="9" priority="10">
      <formula>LEN(TRIM(C27))=0</formula>
    </cfRule>
  </conditionalFormatting>
  <conditionalFormatting sqref="C28">
    <cfRule type="containsBlanks" dxfId="8" priority="9">
      <formula>LEN(TRIM(C28))=0</formula>
    </cfRule>
  </conditionalFormatting>
  <conditionalFormatting sqref="C29">
    <cfRule type="containsBlanks" dxfId="7" priority="8">
      <formula>LEN(TRIM(C29))=0</formula>
    </cfRule>
  </conditionalFormatting>
  <conditionalFormatting sqref="C30">
    <cfRule type="containsBlanks" dxfId="6" priority="7">
      <formula>LEN(TRIM(C30))=0</formula>
    </cfRule>
  </conditionalFormatting>
  <conditionalFormatting sqref="B26">
    <cfRule type="containsBlanks" dxfId="5" priority="6">
      <formula>LEN(TRIM(B26))=0</formula>
    </cfRule>
  </conditionalFormatting>
  <conditionalFormatting sqref="G26:G30">
    <cfRule type="containsBlanks" dxfId="4" priority="5">
      <formula>LEN(TRIM(G26))=0</formula>
    </cfRule>
  </conditionalFormatting>
  <conditionalFormatting sqref="H26:H30">
    <cfRule type="containsBlanks" dxfId="3" priority="4">
      <formula>LEN(TRIM(H26))=0</formula>
    </cfRule>
  </conditionalFormatting>
  <conditionalFormatting sqref="H14:I16">
    <cfRule type="containsBlanks" dxfId="2" priority="3">
      <formula>LEN(TRIM(H14))=0</formula>
    </cfRule>
  </conditionalFormatting>
  <conditionalFormatting sqref="B31:D35 D26:D30 G31:H35 L26:N35 I26:I35">
    <cfRule type="containsBlanks" dxfId="1" priority="2">
      <formula>LEN(TRIM(B26))=0</formula>
    </cfRule>
  </conditionalFormatting>
  <conditionalFormatting sqref="L16:M16">
    <cfRule type="containsBlanks" dxfId="0" priority="1">
      <formula>LEN(TRIM(L16))=0</formula>
    </cfRule>
  </conditionalFormatting>
  <printOptions horizontalCentered="1" headings="1"/>
  <pageMargins left="0.45" right="0.45" top="0.75" bottom="0.75" header="0.3" footer="0.3"/>
  <pageSetup scale="38"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rowBreaks count="1" manualBreakCount="1">
    <brk id="20" max="16383" man="1"/>
  </rowBreaks>
  <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4"/>
    <pageSetUpPr fitToPage="1"/>
  </sheetPr>
  <dimension ref="B1:AX127"/>
  <sheetViews>
    <sheetView showGridLines="0" zoomScale="51" zoomScaleNormal="75" workbookViewId="0">
      <selection activeCell="S8" sqref="S8"/>
    </sheetView>
  </sheetViews>
  <sheetFormatPr defaultRowHeight="12.75" outlineLevelCol="1"/>
  <cols>
    <col min="1" max="1" width="3.5703125" style="71" customWidth="1"/>
    <col min="2" max="2" width="11.42578125" style="73" customWidth="1"/>
    <col min="3" max="3" width="14.5703125" style="72" customWidth="1"/>
    <col min="4" max="5" width="14.5703125" style="71" customWidth="1"/>
    <col min="6" max="6" width="1.5703125" style="71" customWidth="1"/>
    <col min="7" max="8" width="14.5703125" style="71" customWidth="1"/>
    <col min="9" max="9" width="1.5703125" style="71" customWidth="1"/>
    <col min="10" max="11" width="14.5703125" style="71" customWidth="1"/>
    <col min="12" max="13" width="12.42578125" style="71" customWidth="1"/>
    <col min="14" max="14" width="9.42578125" style="71"/>
    <col min="15" max="15" width="3.42578125" style="71" customWidth="1"/>
    <col min="16" max="19" width="9.42578125" style="71"/>
    <col min="20" max="21" width="8.5703125" style="71" hidden="1" customWidth="1" outlineLevel="1"/>
    <col min="22" max="22" width="9.42578125" style="71" collapsed="1"/>
    <col min="23" max="23" width="9.42578125" style="71"/>
    <col min="24" max="25" width="8.5703125" style="71" hidden="1" customWidth="1" outlineLevel="1"/>
    <col min="26" max="26" width="9.42578125" style="71" collapsed="1"/>
    <col min="27" max="27" width="9.42578125" style="71"/>
    <col min="28" max="29" width="0" style="71" hidden="1" customWidth="1" outlineLevel="1"/>
    <col min="30" max="30" width="9.42578125" style="71" collapsed="1"/>
    <col min="31" max="31" width="9.42578125" style="71"/>
    <col min="32" max="49" width="8.5703125" style="71" hidden="1" customWidth="1" outlineLevel="1"/>
    <col min="50" max="50" width="9.42578125" style="71" collapsed="1"/>
    <col min="51" max="257" width="9.42578125" style="71"/>
    <col min="258" max="258" width="11.42578125" style="71" customWidth="1"/>
    <col min="259" max="261" width="14.5703125" style="71" customWidth="1"/>
    <col min="262" max="262" width="1.5703125" style="71" customWidth="1"/>
    <col min="263" max="264" width="14.5703125" style="71" customWidth="1"/>
    <col min="265" max="265" width="1.5703125" style="71" customWidth="1"/>
    <col min="266" max="267" width="14.5703125" style="71" customWidth="1"/>
    <col min="268" max="269" width="12.42578125" style="71" customWidth="1"/>
    <col min="270" max="275" width="9.42578125" style="71"/>
    <col min="276" max="277" width="0" style="71" hidden="1" customWidth="1"/>
    <col min="278" max="279" width="9.42578125" style="71"/>
    <col min="280" max="281" width="0" style="71" hidden="1" customWidth="1"/>
    <col min="282" max="283" width="9.42578125" style="71"/>
    <col min="284" max="285" width="0" style="71" hidden="1" customWidth="1"/>
    <col min="286" max="287" width="9.42578125" style="71"/>
    <col min="288" max="305" width="0" style="71" hidden="1" customWidth="1"/>
    <col min="306" max="513" width="9.42578125" style="71"/>
    <col min="514" max="514" width="11.42578125" style="71" customWidth="1"/>
    <col min="515" max="517" width="14.5703125" style="71" customWidth="1"/>
    <col min="518" max="518" width="1.5703125" style="71" customWidth="1"/>
    <col min="519" max="520" width="14.5703125" style="71" customWidth="1"/>
    <col min="521" max="521" width="1.5703125" style="71" customWidth="1"/>
    <col min="522" max="523" width="14.5703125" style="71" customWidth="1"/>
    <col min="524" max="525" width="12.42578125" style="71" customWidth="1"/>
    <col min="526" max="531" width="9.42578125" style="71"/>
    <col min="532" max="533" width="0" style="71" hidden="1" customWidth="1"/>
    <col min="534" max="535" width="9.42578125" style="71"/>
    <col min="536" max="537" width="0" style="71" hidden="1" customWidth="1"/>
    <col min="538" max="539" width="9.42578125" style="71"/>
    <col min="540" max="541" width="0" style="71" hidden="1" customWidth="1"/>
    <col min="542" max="543" width="9.42578125" style="71"/>
    <col min="544" max="561" width="0" style="71" hidden="1" customWidth="1"/>
    <col min="562" max="769" width="9.42578125" style="71"/>
    <col min="770" max="770" width="11.42578125" style="71" customWidth="1"/>
    <col min="771" max="773" width="14.5703125" style="71" customWidth="1"/>
    <col min="774" max="774" width="1.5703125" style="71" customWidth="1"/>
    <col min="775" max="776" width="14.5703125" style="71" customWidth="1"/>
    <col min="777" max="777" width="1.5703125" style="71" customWidth="1"/>
    <col min="778" max="779" width="14.5703125" style="71" customWidth="1"/>
    <col min="780" max="781" width="12.42578125" style="71" customWidth="1"/>
    <col min="782" max="787" width="9.42578125" style="71"/>
    <col min="788" max="789" width="0" style="71" hidden="1" customWidth="1"/>
    <col min="790" max="791" width="9.42578125" style="71"/>
    <col min="792" max="793" width="0" style="71" hidden="1" customWidth="1"/>
    <col min="794" max="795" width="9.42578125" style="71"/>
    <col min="796" max="797" width="0" style="71" hidden="1" customWidth="1"/>
    <col min="798" max="799" width="9.42578125" style="71"/>
    <col min="800" max="817" width="0" style="71" hidden="1" customWidth="1"/>
    <col min="818" max="1025" width="9.42578125" style="71"/>
    <col min="1026" max="1026" width="11.42578125" style="71" customWidth="1"/>
    <col min="1027" max="1029" width="14.5703125" style="71" customWidth="1"/>
    <col min="1030" max="1030" width="1.5703125" style="71" customWidth="1"/>
    <col min="1031" max="1032" width="14.5703125" style="71" customWidth="1"/>
    <col min="1033" max="1033" width="1.5703125" style="71" customWidth="1"/>
    <col min="1034" max="1035" width="14.5703125" style="71" customWidth="1"/>
    <col min="1036" max="1037" width="12.42578125" style="71" customWidth="1"/>
    <col min="1038" max="1043" width="9.42578125" style="71"/>
    <col min="1044" max="1045" width="0" style="71" hidden="1" customWidth="1"/>
    <col min="1046" max="1047" width="9.42578125" style="71"/>
    <col min="1048" max="1049" width="0" style="71" hidden="1" customWidth="1"/>
    <col min="1050" max="1051" width="9.42578125" style="71"/>
    <col min="1052" max="1053" width="0" style="71" hidden="1" customWidth="1"/>
    <col min="1054" max="1055" width="9.42578125" style="71"/>
    <col min="1056" max="1073" width="0" style="71" hidden="1" customWidth="1"/>
    <col min="1074" max="1281" width="9.42578125" style="71"/>
    <col min="1282" max="1282" width="11.42578125" style="71" customWidth="1"/>
    <col min="1283" max="1285" width="14.5703125" style="71" customWidth="1"/>
    <col min="1286" max="1286" width="1.5703125" style="71" customWidth="1"/>
    <col min="1287" max="1288" width="14.5703125" style="71" customWidth="1"/>
    <col min="1289" max="1289" width="1.5703125" style="71" customWidth="1"/>
    <col min="1290" max="1291" width="14.5703125" style="71" customWidth="1"/>
    <col min="1292" max="1293" width="12.42578125" style="71" customWidth="1"/>
    <col min="1294" max="1299" width="9.42578125" style="71"/>
    <col min="1300" max="1301" width="0" style="71" hidden="1" customWidth="1"/>
    <col min="1302" max="1303" width="9.42578125" style="71"/>
    <col min="1304" max="1305" width="0" style="71" hidden="1" customWidth="1"/>
    <col min="1306" max="1307" width="9.42578125" style="71"/>
    <col min="1308" max="1309" width="0" style="71" hidden="1" customWidth="1"/>
    <col min="1310" max="1311" width="9.42578125" style="71"/>
    <col min="1312" max="1329" width="0" style="71" hidden="1" customWidth="1"/>
    <col min="1330" max="1537" width="9.42578125" style="71"/>
    <col min="1538" max="1538" width="11.42578125" style="71" customWidth="1"/>
    <col min="1539" max="1541" width="14.5703125" style="71" customWidth="1"/>
    <col min="1542" max="1542" width="1.5703125" style="71" customWidth="1"/>
    <col min="1543" max="1544" width="14.5703125" style="71" customWidth="1"/>
    <col min="1545" max="1545" width="1.5703125" style="71" customWidth="1"/>
    <col min="1546" max="1547" width="14.5703125" style="71" customWidth="1"/>
    <col min="1548" max="1549" width="12.42578125" style="71" customWidth="1"/>
    <col min="1550" max="1555" width="9.42578125" style="71"/>
    <col min="1556" max="1557" width="0" style="71" hidden="1" customWidth="1"/>
    <col min="1558" max="1559" width="9.42578125" style="71"/>
    <col min="1560" max="1561" width="0" style="71" hidden="1" customWidth="1"/>
    <col min="1562" max="1563" width="9.42578125" style="71"/>
    <col min="1564" max="1565" width="0" style="71" hidden="1" customWidth="1"/>
    <col min="1566" max="1567" width="9.42578125" style="71"/>
    <col min="1568" max="1585" width="0" style="71" hidden="1" customWidth="1"/>
    <col min="1586" max="1793" width="9.42578125" style="71"/>
    <col min="1794" max="1794" width="11.42578125" style="71" customWidth="1"/>
    <col min="1795" max="1797" width="14.5703125" style="71" customWidth="1"/>
    <col min="1798" max="1798" width="1.5703125" style="71" customWidth="1"/>
    <col min="1799" max="1800" width="14.5703125" style="71" customWidth="1"/>
    <col min="1801" max="1801" width="1.5703125" style="71" customWidth="1"/>
    <col min="1802" max="1803" width="14.5703125" style="71" customWidth="1"/>
    <col min="1804" max="1805" width="12.42578125" style="71" customWidth="1"/>
    <col min="1806" max="1811" width="9.42578125" style="71"/>
    <col min="1812" max="1813" width="0" style="71" hidden="1" customWidth="1"/>
    <col min="1814" max="1815" width="9.42578125" style="71"/>
    <col min="1816" max="1817" width="0" style="71" hidden="1" customWidth="1"/>
    <col min="1818" max="1819" width="9.42578125" style="71"/>
    <col min="1820" max="1821" width="0" style="71" hidden="1" customWidth="1"/>
    <col min="1822" max="1823" width="9.42578125" style="71"/>
    <col min="1824" max="1841" width="0" style="71" hidden="1" customWidth="1"/>
    <col min="1842" max="2049" width="9.42578125" style="71"/>
    <col min="2050" max="2050" width="11.42578125" style="71" customWidth="1"/>
    <col min="2051" max="2053" width="14.5703125" style="71" customWidth="1"/>
    <col min="2054" max="2054" width="1.5703125" style="71" customWidth="1"/>
    <col min="2055" max="2056" width="14.5703125" style="71" customWidth="1"/>
    <col min="2057" max="2057" width="1.5703125" style="71" customWidth="1"/>
    <col min="2058" max="2059" width="14.5703125" style="71" customWidth="1"/>
    <col min="2060" max="2061" width="12.42578125" style="71" customWidth="1"/>
    <col min="2062" max="2067" width="9.42578125" style="71"/>
    <col min="2068" max="2069" width="0" style="71" hidden="1" customWidth="1"/>
    <col min="2070" max="2071" width="9.42578125" style="71"/>
    <col min="2072" max="2073" width="0" style="71" hidden="1" customWidth="1"/>
    <col min="2074" max="2075" width="9.42578125" style="71"/>
    <col min="2076" max="2077" width="0" style="71" hidden="1" customWidth="1"/>
    <col min="2078" max="2079" width="9.42578125" style="71"/>
    <col min="2080" max="2097" width="0" style="71" hidden="1" customWidth="1"/>
    <col min="2098" max="2305" width="9.42578125" style="71"/>
    <col min="2306" max="2306" width="11.42578125" style="71" customWidth="1"/>
    <col min="2307" max="2309" width="14.5703125" style="71" customWidth="1"/>
    <col min="2310" max="2310" width="1.5703125" style="71" customWidth="1"/>
    <col min="2311" max="2312" width="14.5703125" style="71" customWidth="1"/>
    <col min="2313" max="2313" width="1.5703125" style="71" customWidth="1"/>
    <col min="2314" max="2315" width="14.5703125" style="71" customWidth="1"/>
    <col min="2316" max="2317" width="12.42578125" style="71" customWidth="1"/>
    <col min="2318" max="2323" width="9.42578125" style="71"/>
    <col min="2324" max="2325" width="0" style="71" hidden="1" customWidth="1"/>
    <col min="2326" max="2327" width="9.42578125" style="71"/>
    <col min="2328" max="2329" width="0" style="71" hidden="1" customWidth="1"/>
    <col min="2330" max="2331" width="9.42578125" style="71"/>
    <col min="2332" max="2333" width="0" style="71" hidden="1" customWidth="1"/>
    <col min="2334" max="2335" width="9.42578125" style="71"/>
    <col min="2336" max="2353" width="0" style="71" hidden="1" customWidth="1"/>
    <col min="2354" max="2561" width="9.42578125" style="71"/>
    <col min="2562" max="2562" width="11.42578125" style="71" customWidth="1"/>
    <col min="2563" max="2565" width="14.5703125" style="71" customWidth="1"/>
    <col min="2566" max="2566" width="1.5703125" style="71" customWidth="1"/>
    <col min="2567" max="2568" width="14.5703125" style="71" customWidth="1"/>
    <col min="2569" max="2569" width="1.5703125" style="71" customWidth="1"/>
    <col min="2570" max="2571" width="14.5703125" style="71" customWidth="1"/>
    <col min="2572" max="2573" width="12.42578125" style="71" customWidth="1"/>
    <col min="2574" max="2579" width="9.42578125" style="71"/>
    <col min="2580" max="2581" width="0" style="71" hidden="1" customWidth="1"/>
    <col min="2582" max="2583" width="9.42578125" style="71"/>
    <col min="2584" max="2585" width="0" style="71" hidden="1" customWidth="1"/>
    <col min="2586" max="2587" width="9.42578125" style="71"/>
    <col min="2588" max="2589" width="0" style="71" hidden="1" customWidth="1"/>
    <col min="2590" max="2591" width="9.42578125" style="71"/>
    <col min="2592" max="2609" width="0" style="71" hidden="1" customWidth="1"/>
    <col min="2610" max="2817" width="9.42578125" style="71"/>
    <col min="2818" max="2818" width="11.42578125" style="71" customWidth="1"/>
    <col min="2819" max="2821" width="14.5703125" style="71" customWidth="1"/>
    <col min="2822" max="2822" width="1.5703125" style="71" customWidth="1"/>
    <col min="2823" max="2824" width="14.5703125" style="71" customWidth="1"/>
    <col min="2825" max="2825" width="1.5703125" style="71" customWidth="1"/>
    <col min="2826" max="2827" width="14.5703125" style="71" customWidth="1"/>
    <col min="2828" max="2829" width="12.42578125" style="71" customWidth="1"/>
    <col min="2830" max="2835" width="9.42578125" style="71"/>
    <col min="2836" max="2837" width="0" style="71" hidden="1" customWidth="1"/>
    <col min="2838" max="2839" width="9.42578125" style="71"/>
    <col min="2840" max="2841" width="0" style="71" hidden="1" customWidth="1"/>
    <col min="2842" max="2843" width="9.42578125" style="71"/>
    <col min="2844" max="2845" width="0" style="71" hidden="1" customWidth="1"/>
    <col min="2846" max="2847" width="9.42578125" style="71"/>
    <col min="2848" max="2865" width="0" style="71" hidden="1" customWidth="1"/>
    <col min="2866" max="3073" width="9.42578125" style="71"/>
    <col min="3074" max="3074" width="11.42578125" style="71" customWidth="1"/>
    <col min="3075" max="3077" width="14.5703125" style="71" customWidth="1"/>
    <col min="3078" max="3078" width="1.5703125" style="71" customWidth="1"/>
    <col min="3079" max="3080" width="14.5703125" style="71" customWidth="1"/>
    <col min="3081" max="3081" width="1.5703125" style="71" customWidth="1"/>
    <col min="3082" max="3083" width="14.5703125" style="71" customWidth="1"/>
    <col min="3084" max="3085" width="12.42578125" style="71" customWidth="1"/>
    <col min="3086" max="3091" width="9.42578125" style="71"/>
    <col min="3092" max="3093" width="0" style="71" hidden="1" customWidth="1"/>
    <col min="3094" max="3095" width="9.42578125" style="71"/>
    <col min="3096" max="3097" width="0" style="71" hidden="1" customWidth="1"/>
    <col min="3098" max="3099" width="9.42578125" style="71"/>
    <col min="3100" max="3101" width="0" style="71" hidden="1" customWidth="1"/>
    <col min="3102" max="3103" width="9.42578125" style="71"/>
    <col min="3104" max="3121" width="0" style="71" hidden="1" customWidth="1"/>
    <col min="3122" max="3329" width="9.42578125" style="71"/>
    <col min="3330" max="3330" width="11.42578125" style="71" customWidth="1"/>
    <col min="3331" max="3333" width="14.5703125" style="71" customWidth="1"/>
    <col min="3334" max="3334" width="1.5703125" style="71" customWidth="1"/>
    <col min="3335" max="3336" width="14.5703125" style="71" customWidth="1"/>
    <col min="3337" max="3337" width="1.5703125" style="71" customWidth="1"/>
    <col min="3338" max="3339" width="14.5703125" style="71" customWidth="1"/>
    <col min="3340" max="3341" width="12.42578125" style="71" customWidth="1"/>
    <col min="3342" max="3347" width="9.42578125" style="71"/>
    <col min="3348" max="3349" width="0" style="71" hidden="1" customWidth="1"/>
    <col min="3350" max="3351" width="9.42578125" style="71"/>
    <col min="3352" max="3353" width="0" style="71" hidden="1" customWidth="1"/>
    <col min="3354" max="3355" width="9.42578125" style="71"/>
    <col min="3356" max="3357" width="0" style="71" hidden="1" customWidth="1"/>
    <col min="3358" max="3359" width="9.42578125" style="71"/>
    <col min="3360" max="3377" width="0" style="71" hidden="1" customWidth="1"/>
    <col min="3378" max="3585" width="9.42578125" style="71"/>
    <col min="3586" max="3586" width="11.42578125" style="71" customWidth="1"/>
    <col min="3587" max="3589" width="14.5703125" style="71" customWidth="1"/>
    <col min="3590" max="3590" width="1.5703125" style="71" customWidth="1"/>
    <col min="3591" max="3592" width="14.5703125" style="71" customWidth="1"/>
    <col min="3593" max="3593" width="1.5703125" style="71" customWidth="1"/>
    <col min="3594" max="3595" width="14.5703125" style="71" customWidth="1"/>
    <col min="3596" max="3597" width="12.42578125" style="71" customWidth="1"/>
    <col min="3598" max="3603" width="9.42578125" style="71"/>
    <col min="3604" max="3605" width="0" style="71" hidden="1" customWidth="1"/>
    <col min="3606" max="3607" width="9.42578125" style="71"/>
    <col min="3608" max="3609" width="0" style="71" hidden="1" customWidth="1"/>
    <col min="3610" max="3611" width="9.42578125" style="71"/>
    <col min="3612" max="3613" width="0" style="71" hidden="1" customWidth="1"/>
    <col min="3614" max="3615" width="9.42578125" style="71"/>
    <col min="3616" max="3633" width="0" style="71" hidden="1" customWidth="1"/>
    <col min="3634" max="3841" width="9.42578125" style="71"/>
    <col min="3842" max="3842" width="11.42578125" style="71" customWidth="1"/>
    <col min="3843" max="3845" width="14.5703125" style="71" customWidth="1"/>
    <col min="3846" max="3846" width="1.5703125" style="71" customWidth="1"/>
    <col min="3847" max="3848" width="14.5703125" style="71" customWidth="1"/>
    <col min="3849" max="3849" width="1.5703125" style="71" customWidth="1"/>
    <col min="3850" max="3851" width="14.5703125" style="71" customWidth="1"/>
    <col min="3852" max="3853" width="12.42578125" style="71" customWidth="1"/>
    <col min="3854" max="3859" width="9.42578125" style="71"/>
    <col min="3860" max="3861" width="0" style="71" hidden="1" customWidth="1"/>
    <col min="3862" max="3863" width="9.42578125" style="71"/>
    <col min="3864" max="3865" width="0" style="71" hidden="1" customWidth="1"/>
    <col min="3866" max="3867" width="9.42578125" style="71"/>
    <col min="3868" max="3869" width="0" style="71" hidden="1" customWidth="1"/>
    <col min="3870" max="3871" width="9.42578125" style="71"/>
    <col min="3872" max="3889" width="0" style="71" hidden="1" customWidth="1"/>
    <col min="3890" max="4097" width="9.42578125" style="71"/>
    <col min="4098" max="4098" width="11.42578125" style="71" customWidth="1"/>
    <col min="4099" max="4101" width="14.5703125" style="71" customWidth="1"/>
    <col min="4102" max="4102" width="1.5703125" style="71" customWidth="1"/>
    <col min="4103" max="4104" width="14.5703125" style="71" customWidth="1"/>
    <col min="4105" max="4105" width="1.5703125" style="71" customWidth="1"/>
    <col min="4106" max="4107" width="14.5703125" style="71" customWidth="1"/>
    <col min="4108" max="4109" width="12.42578125" style="71" customWidth="1"/>
    <col min="4110" max="4115" width="9.42578125" style="71"/>
    <col min="4116" max="4117" width="0" style="71" hidden="1" customWidth="1"/>
    <col min="4118" max="4119" width="9.42578125" style="71"/>
    <col min="4120" max="4121" width="0" style="71" hidden="1" customWidth="1"/>
    <col min="4122" max="4123" width="9.42578125" style="71"/>
    <col min="4124" max="4125" width="0" style="71" hidden="1" customWidth="1"/>
    <col min="4126" max="4127" width="9.42578125" style="71"/>
    <col min="4128" max="4145" width="0" style="71" hidden="1" customWidth="1"/>
    <col min="4146" max="4353" width="9.42578125" style="71"/>
    <col min="4354" max="4354" width="11.42578125" style="71" customWidth="1"/>
    <col min="4355" max="4357" width="14.5703125" style="71" customWidth="1"/>
    <col min="4358" max="4358" width="1.5703125" style="71" customWidth="1"/>
    <col min="4359" max="4360" width="14.5703125" style="71" customWidth="1"/>
    <col min="4361" max="4361" width="1.5703125" style="71" customWidth="1"/>
    <col min="4362" max="4363" width="14.5703125" style="71" customWidth="1"/>
    <col min="4364" max="4365" width="12.42578125" style="71" customWidth="1"/>
    <col min="4366" max="4371" width="9.42578125" style="71"/>
    <col min="4372" max="4373" width="0" style="71" hidden="1" customWidth="1"/>
    <col min="4374" max="4375" width="9.42578125" style="71"/>
    <col min="4376" max="4377" width="0" style="71" hidden="1" customWidth="1"/>
    <col min="4378" max="4379" width="9.42578125" style="71"/>
    <col min="4380" max="4381" width="0" style="71" hidden="1" customWidth="1"/>
    <col min="4382" max="4383" width="9.42578125" style="71"/>
    <col min="4384" max="4401" width="0" style="71" hidden="1" customWidth="1"/>
    <col min="4402" max="4609" width="9.42578125" style="71"/>
    <col min="4610" max="4610" width="11.42578125" style="71" customWidth="1"/>
    <col min="4611" max="4613" width="14.5703125" style="71" customWidth="1"/>
    <col min="4614" max="4614" width="1.5703125" style="71" customWidth="1"/>
    <col min="4615" max="4616" width="14.5703125" style="71" customWidth="1"/>
    <col min="4617" max="4617" width="1.5703125" style="71" customWidth="1"/>
    <col min="4618" max="4619" width="14.5703125" style="71" customWidth="1"/>
    <col min="4620" max="4621" width="12.42578125" style="71" customWidth="1"/>
    <col min="4622" max="4627" width="9.42578125" style="71"/>
    <col min="4628" max="4629" width="0" style="71" hidden="1" customWidth="1"/>
    <col min="4630" max="4631" width="9.42578125" style="71"/>
    <col min="4632" max="4633" width="0" style="71" hidden="1" customWidth="1"/>
    <col min="4634" max="4635" width="9.42578125" style="71"/>
    <col min="4636" max="4637" width="0" style="71" hidden="1" customWidth="1"/>
    <col min="4638" max="4639" width="9.42578125" style="71"/>
    <col min="4640" max="4657" width="0" style="71" hidden="1" customWidth="1"/>
    <col min="4658" max="4865" width="9.42578125" style="71"/>
    <col min="4866" max="4866" width="11.42578125" style="71" customWidth="1"/>
    <col min="4867" max="4869" width="14.5703125" style="71" customWidth="1"/>
    <col min="4870" max="4870" width="1.5703125" style="71" customWidth="1"/>
    <col min="4871" max="4872" width="14.5703125" style="71" customWidth="1"/>
    <col min="4873" max="4873" width="1.5703125" style="71" customWidth="1"/>
    <col min="4874" max="4875" width="14.5703125" style="71" customWidth="1"/>
    <col min="4876" max="4877" width="12.42578125" style="71" customWidth="1"/>
    <col min="4878" max="4883" width="9.42578125" style="71"/>
    <col min="4884" max="4885" width="0" style="71" hidden="1" customWidth="1"/>
    <col min="4886" max="4887" width="9.42578125" style="71"/>
    <col min="4888" max="4889" width="0" style="71" hidden="1" customWidth="1"/>
    <col min="4890" max="4891" width="9.42578125" style="71"/>
    <col min="4892" max="4893" width="0" style="71" hidden="1" customWidth="1"/>
    <col min="4894" max="4895" width="9.42578125" style="71"/>
    <col min="4896" max="4913" width="0" style="71" hidden="1" customWidth="1"/>
    <col min="4914" max="5121" width="9.42578125" style="71"/>
    <col min="5122" max="5122" width="11.42578125" style="71" customWidth="1"/>
    <col min="5123" max="5125" width="14.5703125" style="71" customWidth="1"/>
    <col min="5126" max="5126" width="1.5703125" style="71" customWidth="1"/>
    <col min="5127" max="5128" width="14.5703125" style="71" customWidth="1"/>
    <col min="5129" max="5129" width="1.5703125" style="71" customWidth="1"/>
    <col min="5130" max="5131" width="14.5703125" style="71" customWidth="1"/>
    <col min="5132" max="5133" width="12.42578125" style="71" customWidth="1"/>
    <col min="5134" max="5139" width="9.42578125" style="71"/>
    <col min="5140" max="5141" width="0" style="71" hidden="1" customWidth="1"/>
    <col min="5142" max="5143" width="9.42578125" style="71"/>
    <col min="5144" max="5145" width="0" style="71" hidden="1" customWidth="1"/>
    <col min="5146" max="5147" width="9.42578125" style="71"/>
    <col min="5148" max="5149" width="0" style="71" hidden="1" customWidth="1"/>
    <col min="5150" max="5151" width="9.42578125" style="71"/>
    <col min="5152" max="5169" width="0" style="71" hidden="1" customWidth="1"/>
    <col min="5170" max="5377" width="9.42578125" style="71"/>
    <col min="5378" max="5378" width="11.42578125" style="71" customWidth="1"/>
    <col min="5379" max="5381" width="14.5703125" style="71" customWidth="1"/>
    <col min="5382" max="5382" width="1.5703125" style="71" customWidth="1"/>
    <col min="5383" max="5384" width="14.5703125" style="71" customWidth="1"/>
    <col min="5385" max="5385" width="1.5703125" style="71" customWidth="1"/>
    <col min="5386" max="5387" width="14.5703125" style="71" customWidth="1"/>
    <col min="5388" max="5389" width="12.42578125" style="71" customWidth="1"/>
    <col min="5390" max="5395" width="9.42578125" style="71"/>
    <col min="5396" max="5397" width="0" style="71" hidden="1" customWidth="1"/>
    <col min="5398" max="5399" width="9.42578125" style="71"/>
    <col min="5400" max="5401" width="0" style="71" hidden="1" customWidth="1"/>
    <col min="5402" max="5403" width="9.42578125" style="71"/>
    <col min="5404" max="5405" width="0" style="71" hidden="1" customWidth="1"/>
    <col min="5406" max="5407" width="9.42578125" style="71"/>
    <col min="5408" max="5425" width="0" style="71" hidden="1" customWidth="1"/>
    <col min="5426" max="5633" width="9.42578125" style="71"/>
    <col min="5634" max="5634" width="11.42578125" style="71" customWidth="1"/>
    <col min="5635" max="5637" width="14.5703125" style="71" customWidth="1"/>
    <col min="5638" max="5638" width="1.5703125" style="71" customWidth="1"/>
    <col min="5639" max="5640" width="14.5703125" style="71" customWidth="1"/>
    <col min="5641" max="5641" width="1.5703125" style="71" customWidth="1"/>
    <col min="5642" max="5643" width="14.5703125" style="71" customWidth="1"/>
    <col min="5644" max="5645" width="12.42578125" style="71" customWidth="1"/>
    <col min="5646" max="5651" width="9.42578125" style="71"/>
    <col min="5652" max="5653" width="0" style="71" hidden="1" customWidth="1"/>
    <col min="5654" max="5655" width="9.42578125" style="71"/>
    <col min="5656" max="5657" width="0" style="71" hidden="1" customWidth="1"/>
    <col min="5658" max="5659" width="9.42578125" style="71"/>
    <col min="5660" max="5661" width="0" style="71" hidden="1" customWidth="1"/>
    <col min="5662" max="5663" width="9.42578125" style="71"/>
    <col min="5664" max="5681" width="0" style="71" hidden="1" customWidth="1"/>
    <col min="5682" max="5889" width="9.42578125" style="71"/>
    <col min="5890" max="5890" width="11.42578125" style="71" customWidth="1"/>
    <col min="5891" max="5893" width="14.5703125" style="71" customWidth="1"/>
    <col min="5894" max="5894" width="1.5703125" style="71" customWidth="1"/>
    <col min="5895" max="5896" width="14.5703125" style="71" customWidth="1"/>
    <col min="5897" max="5897" width="1.5703125" style="71" customWidth="1"/>
    <col min="5898" max="5899" width="14.5703125" style="71" customWidth="1"/>
    <col min="5900" max="5901" width="12.42578125" style="71" customWidth="1"/>
    <col min="5902" max="5907" width="9.42578125" style="71"/>
    <col min="5908" max="5909" width="0" style="71" hidden="1" customWidth="1"/>
    <col min="5910" max="5911" width="9.42578125" style="71"/>
    <col min="5912" max="5913" width="0" style="71" hidden="1" customWidth="1"/>
    <col min="5914" max="5915" width="9.42578125" style="71"/>
    <col min="5916" max="5917" width="0" style="71" hidden="1" customWidth="1"/>
    <col min="5918" max="5919" width="9.42578125" style="71"/>
    <col min="5920" max="5937" width="0" style="71" hidden="1" customWidth="1"/>
    <col min="5938" max="6145" width="9.42578125" style="71"/>
    <col min="6146" max="6146" width="11.42578125" style="71" customWidth="1"/>
    <col min="6147" max="6149" width="14.5703125" style="71" customWidth="1"/>
    <col min="6150" max="6150" width="1.5703125" style="71" customWidth="1"/>
    <col min="6151" max="6152" width="14.5703125" style="71" customWidth="1"/>
    <col min="6153" max="6153" width="1.5703125" style="71" customWidth="1"/>
    <col min="6154" max="6155" width="14.5703125" style="71" customWidth="1"/>
    <col min="6156" max="6157" width="12.42578125" style="71" customWidth="1"/>
    <col min="6158" max="6163" width="9.42578125" style="71"/>
    <col min="6164" max="6165" width="0" style="71" hidden="1" customWidth="1"/>
    <col min="6166" max="6167" width="9.42578125" style="71"/>
    <col min="6168" max="6169" width="0" style="71" hidden="1" customWidth="1"/>
    <col min="6170" max="6171" width="9.42578125" style="71"/>
    <col min="6172" max="6173" width="0" style="71" hidden="1" customWidth="1"/>
    <col min="6174" max="6175" width="9.42578125" style="71"/>
    <col min="6176" max="6193" width="0" style="71" hidden="1" customWidth="1"/>
    <col min="6194" max="6401" width="9.42578125" style="71"/>
    <col min="6402" max="6402" width="11.42578125" style="71" customWidth="1"/>
    <col min="6403" max="6405" width="14.5703125" style="71" customWidth="1"/>
    <col min="6406" max="6406" width="1.5703125" style="71" customWidth="1"/>
    <col min="6407" max="6408" width="14.5703125" style="71" customWidth="1"/>
    <col min="6409" max="6409" width="1.5703125" style="71" customWidth="1"/>
    <col min="6410" max="6411" width="14.5703125" style="71" customWidth="1"/>
    <col min="6412" max="6413" width="12.42578125" style="71" customWidth="1"/>
    <col min="6414" max="6419" width="9.42578125" style="71"/>
    <col min="6420" max="6421" width="0" style="71" hidden="1" customWidth="1"/>
    <col min="6422" max="6423" width="9.42578125" style="71"/>
    <col min="6424" max="6425" width="0" style="71" hidden="1" customWidth="1"/>
    <col min="6426" max="6427" width="9.42578125" style="71"/>
    <col min="6428" max="6429" width="0" style="71" hidden="1" customWidth="1"/>
    <col min="6430" max="6431" width="9.42578125" style="71"/>
    <col min="6432" max="6449" width="0" style="71" hidden="1" customWidth="1"/>
    <col min="6450" max="6657" width="9.42578125" style="71"/>
    <col min="6658" max="6658" width="11.42578125" style="71" customWidth="1"/>
    <col min="6659" max="6661" width="14.5703125" style="71" customWidth="1"/>
    <col min="6662" max="6662" width="1.5703125" style="71" customWidth="1"/>
    <col min="6663" max="6664" width="14.5703125" style="71" customWidth="1"/>
    <col min="6665" max="6665" width="1.5703125" style="71" customWidth="1"/>
    <col min="6666" max="6667" width="14.5703125" style="71" customWidth="1"/>
    <col min="6668" max="6669" width="12.42578125" style="71" customWidth="1"/>
    <col min="6670" max="6675" width="9.42578125" style="71"/>
    <col min="6676" max="6677" width="0" style="71" hidden="1" customWidth="1"/>
    <col min="6678" max="6679" width="9.42578125" style="71"/>
    <col min="6680" max="6681" width="0" style="71" hidden="1" customWidth="1"/>
    <col min="6682" max="6683" width="9.42578125" style="71"/>
    <col min="6684" max="6685" width="0" style="71" hidden="1" customWidth="1"/>
    <col min="6686" max="6687" width="9.42578125" style="71"/>
    <col min="6688" max="6705" width="0" style="71" hidden="1" customWidth="1"/>
    <col min="6706" max="6913" width="9.42578125" style="71"/>
    <col min="6914" max="6914" width="11.42578125" style="71" customWidth="1"/>
    <col min="6915" max="6917" width="14.5703125" style="71" customWidth="1"/>
    <col min="6918" max="6918" width="1.5703125" style="71" customWidth="1"/>
    <col min="6919" max="6920" width="14.5703125" style="71" customWidth="1"/>
    <col min="6921" max="6921" width="1.5703125" style="71" customWidth="1"/>
    <col min="6922" max="6923" width="14.5703125" style="71" customWidth="1"/>
    <col min="6924" max="6925" width="12.42578125" style="71" customWidth="1"/>
    <col min="6926" max="6931" width="9.42578125" style="71"/>
    <col min="6932" max="6933" width="0" style="71" hidden="1" customWidth="1"/>
    <col min="6934" max="6935" width="9.42578125" style="71"/>
    <col min="6936" max="6937" width="0" style="71" hidden="1" customWidth="1"/>
    <col min="6938" max="6939" width="9.42578125" style="71"/>
    <col min="6940" max="6941" width="0" style="71" hidden="1" customWidth="1"/>
    <col min="6942" max="6943" width="9.42578125" style="71"/>
    <col min="6944" max="6961" width="0" style="71" hidden="1" customWidth="1"/>
    <col min="6962" max="7169" width="9.42578125" style="71"/>
    <col min="7170" max="7170" width="11.42578125" style="71" customWidth="1"/>
    <col min="7171" max="7173" width="14.5703125" style="71" customWidth="1"/>
    <col min="7174" max="7174" width="1.5703125" style="71" customWidth="1"/>
    <col min="7175" max="7176" width="14.5703125" style="71" customWidth="1"/>
    <col min="7177" max="7177" width="1.5703125" style="71" customWidth="1"/>
    <col min="7178" max="7179" width="14.5703125" style="71" customWidth="1"/>
    <col min="7180" max="7181" width="12.42578125" style="71" customWidth="1"/>
    <col min="7182" max="7187" width="9.42578125" style="71"/>
    <col min="7188" max="7189" width="0" style="71" hidden="1" customWidth="1"/>
    <col min="7190" max="7191" width="9.42578125" style="71"/>
    <col min="7192" max="7193" width="0" style="71" hidden="1" customWidth="1"/>
    <col min="7194" max="7195" width="9.42578125" style="71"/>
    <col min="7196" max="7197" width="0" style="71" hidden="1" customWidth="1"/>
    <col min="7198" max="7199" width="9.42578125" style="71"/>
    <col min="7200" max="7217" width="0" style="71" hidden="1" customWidth="1"/>
    <col min="7218" max="7425" width="9.42578125" style="71"/>
    <col min="7426" max="7426" width="11.42578125" style="71" customWidth="1"/>
    <col min="7427" max="7429" width="14.5703125" style="71" customWidth="1"/>
    <col min="7430" max="7430" width="1.5703125" style="71" customWidth="1"/>
    <col min="7431" max="7432" width="14.5703125" style="71" customWidth="1"/>
    <col min="7433" max="7433" width="1.5703125" style="71" customWidth="1"/>
    <col min="7434" max="7435" width="14.5703125" style="71" customWidth="1"/>
    <col min="7436" max="7437" width="12.42578125" style="71" customWidth="1"/>
    <col min="7438" max="7443" width="9.42578125" style="71"/>
    <col min="7444" max="7445" width="0" style="71" hidden="1" customWidth="1"/>
    <col min="7446" max="7447" width="9.42578125" style="71"/>
    <col min="7448" max="7449" width="0" style="71" hidden="1" customWidth="1"/>
    <col min="7450" max="7451" width="9.42578125" style="71"/>
    <col min="7452" max="7453" width="0" style="71" hidden="1" customWidth="1"/>
    <col min="7454" max="7455" width="9.42578125" style="71"/>
    <col min="7456" max="7473" width="0" style="71" hidden="1" customWidth="1"/>
    <col min="7474" max="7681" width="9.42578125" style="71"/>
    <col min="7682" max="7682" width="11.42578125" style="71" customWidth="1"/>
    <col min="7683" max="7685" width="14.5703125" style="71" customWidth="1"/>
    <col min="7686" max="7686" width="1.5703125" style="71" customWidth="1"/>
    <col min="7687" max="7688" width="14.5703125" style="71" customWidth="1"/>
    <col min="7689" max="7689" width="1.5703125" style="71" customWidth="1"/>
    <col min="7690" max="7691" width="14.5703125" style="71" customWidth="1"/>
    <col min="7692" max="7693" width="12.42578125" style="71" customWidth="1"/>
    <col min="7694" max="7699" width="9.42578125" style="71"/>
    <col min="7700" max="7701" width="0" style="71" hidden="1" customWidth="1"/>
    <col min="7702" max="7703" width="9.42578125" style="71"/>
    <col min="7704" max="7705" width="0" style="71" hidden="1" customWidth="1"/>
    <col min="7706" max="7707" width="9.42578125" style="71"/>
    <col min="7708" max="7709" width="0" style="71" hidden="1" customWidth="1"/>
    <col min="7710" max="7711" width="9.42578125" style="71"/>
    <col min="7712" max="7729" width="0" style="71" hidden="1" customWidth="1"/>
    <col min="7730" max="7937" width="9.42578125" style="71"/>
    <col min="7938" max="7938" width="11.42578125" style="71" customWidth="1"/>
    <col min="7939" max="7941" width="14.5703125" style="71" customWidth="1"/>
    <col min="7942" max="7942" width="1.5703125" style="71" customWidth="1"/>
    <col min="7943" max="7944" width="14.5703125" style="71" customWidth="1"/>
    <col min="7945" max="7945" width="1.5703125" style="71" customWidth="1"/>
    <col min="7946" max="7947" width="14.5703125" style="71" customWidth="1"/>
    <col min="7948" max="7949" width="12.42578125" style="71" customWidth="1"/>
    <col min="7950" max="7955" width="9.42578125" style="71"/>
    <col min="7956" max="7957" width="0" style="71" hidden="1" customWidth="1"/>
    <col min="7958" max="7959" width="9.42578125" style="71"/>
    <col min="7960" max="7961" width="0" style="71" hidden="1" customWidth="1"/>
    <col min="7962" max="7963" width="9.42578125" style="71"/>
    <col min="7964" max="7965" width="0" style="71" hidden="1" customWidth="1"/>
    <col min="7966" max="7967" width="9.42578125" style="71"/>
    <col min="7968" max="7985" width="0" style="71" hidden="1" customWidth="1"/>
    <col min="7986" max="8193" width="9.42578125" style="71"/>
    <col min="8194" max="8194" width="11.42578125" style="71" customWidth="1"/>
    <col min="8195" max="8197" width="14.5703125" style="71" customWidth="1"/>
    <col min="8198" max="8198" width="1.5703125" style="71" customWidth="1"/>
    <col min="8199" max="8200" width="14.5703125" style="71" customWidth="1"/>
    <col min="8201" max="8201" width="1.5703125" style="71" customWidth="1"/>
    <col min="8202" max="8203" width="14.5703125" style="71" customWidth="1"/>
    <col min="8204" max="8205" width="12.42578125" style="71" customWidth="1"/>
    <col min="8206" max="8211" width="9.42578125" style="71"/>
    <col min="8212" max="8213" width="0" style="71" hidden="1" customWidth="1"/>
    <col min="8214" max="8215" width="9.42578125" style="71"/>
    <col min="8216" max="8217" width="0" style="71" hidden="1" customWidth="1"/>
    <col min="8218" max="8219" width="9.42578125" style="71"/>
    <col min="8220" max="8221" width="0" style="71" hidden="1" customWidth="1"/>
    <col min="8222" max="8223" width="9.42578125" style="71"/>
    <col min="8224" max="8241" width="0" style="71" hidden="1" customWidth="1"/>
    <col min="8242" max="8449" width="9.42578125" style="71"/>
    <col min="8450" max="8450" width="11.42578125" style="71" customWidth="1"/>
    <col min="8451" max="8453" width="14.5703125" style="71" customWidth="1"/>
    <col min="8454" max="8454" width="1.5703125" style="71" customWidth="1"/>
    <col min="8455" max="8456" width="14.5703125" style="71" customWidth="1"/>
    <col min="8457" max="8457" width="1.5703125" style="71" customWidth="1"/>
    <col min="8458" max="8459" width="14.5703125" style="71" customWidth="1"/>
    <col min="8460" max="8461" width="12.42578125" style="71" customWidth="1"/>
    <col min="8462" max="8467" width="9.42578125" style="71"/>
    <col min="8468" max="8469" width="0" style="71" hidden="1" customWidth="1"/>
    <col min="8470" max="8471" width="9.42578125" style="71"/>
    <col min="8472" max="8473" width="0" style="71" hidden="1" customWidth="1"/>
    <col min="8474" max="8475" width="9.42578125" style="71"/>
    <col min="8476" max="8477" width="0" style="71" hidden="1" customWidth="1"/>
    <col min="8478" max="8479" width="9.42578125" style="71"/>
    <col min="8480" max="8497" width="0" style="71" hidden="1" customWidth="1"/>
    <col min="8498" max="8705" width="9.42578125" style="71"/>
    <col min="8706" max="8706" width="11.42578125" style="71" customWidth="1"/>
    <col min="8707" max="8709" width="14.5703125" style="71" customWidth="1"/>
    <col min="8710" max="8710" width="1.5703125" style="71" customWidth="1"/>
    <col min="8711" max="8712" width="14.5703125" style="71" customWidth="1"/>
    <col min="8713" max="8713" width="1.5703125" style="71" customWidth="1"/>
    <col min="8714" max="8715" width="14.5703125" style="71" customWidth="1"/>
    <col min="8716" max="8717" width="12.42578125" style="71" customWidth="1"/>
    <col min="8718" max="8723" width="9.42578125" style="71"/>
    <col min="8724" max="8725" width="0" style="71" hidden="1" customWidth="1"/>
    <col min="8726" max="8727" width="9.42578125" style="71"/>
    <col min="8728" max="8729" width="0" style="71" hidden="1" customWidth="1"/>
    <col min="8730" max="8731" width="9.42578125" style="71"/>
    <col min="8732" max="8733" width="0" style="71" hidden="1" customWidth="1"/>
    <col min="8734" max="8735" width="9.42578125" style="71"/>
    <col min="8736" max="8753" width="0" style="71" hidden="1" customWidth="1"/>
    <col min="8754" max="8961" width="9.42578125" style="71"/>
    <col min="8962" max="8962" width="11.42578125" style="71" customWidth="1"/>
    <col min="8963" max="8965" width="14.5703125" style="71" customWidth="1"/>
    <col min="8966" max="8966" width="1.5703125" style="71" customWidth="1"/>
    <col min="8967" max="8968" width="14.5703125" style="71" customWidth="1"/>
    <col min="8969" max="8969" width="1.5703125" style="71" customWidth="1"/>
    <col min="8970" max="8971" width="14.5703125" style="71" customWidth="1"/>
    <col min="8972" max="8973" width="12.42578125" style="71" customWidth="1"/>
    <col min="8974" max="8979" width="9.42578125" style="71"/>
    <col min="8980" max="8981" width="0" style="71" hidden="1" customWidth="1"/>
    <col min="8982" max="8983" width="9.42578125" style="71"/>
    <col min="8984" max="8985" width="0" style="71" hidden="1" customWidth="1"/>
    <col min="8986" max="8987" width="9.42578125" style="71"/>
    <col min="8988" max="8989" width="0" style="71" hidden="1" customWidth="1"/>
    <col min="8990" max="8991" width="9.42578125" style="71"/>
    <col min="8992" max="9009" width="0" style="71" hidden="1" customWidth="1"/>
    <col min="9010" max="9217" width="9.42578125" style="71"/>
    <col min="9218" max="9218" width="11.42578125" style="71" customWidth="1"/>
    <col min="9219" max="9221" width="14.5703125" style="71" customWidth="1"/>
    <col min="9222" max="9222" width="1.5703125" style="71" customWidth="1"/>
    <col min="9223" max="9224" width="14.5703125" style="71" customWidth="1"/>
    <col min="9225" max="9225" width="1.5703125" style="71" customWidth="1"/>
    <col min="9226" max="9227" width="14.5703125" style="71" customWidth="1"/>
    <col min="9228" max="9229" width="12.42578125" style="71" customWidth="1"/>
    <col min="9230" max="9235" width="9.42578125" style="71"/>
    <col min="9236" max="9237" width="0" style="71" hidden="1" customWidth="1"/>
    <col min="9238" max="9239" width="9.42578125" style="71"/>
    <col min="9240" max="9241" width="0" style="71" hidden="1" customWidth="1"/>
    <col min="9242" max="9243" width="9.42578125" style="71"/>
    <col min="9244" max="9245" width="0" style="71" hidden="1" customWidth="1"/>
    <col min="9246" max="9247" width="9.42578125" style="71"/>
    <col min="9248" max="9265" width="0" style="71" hidden="1" customWidth="1"/>
    <col min="9266" max="9473" width="9.42578125" style="71"/>
    <col min="9474" max="9474" width="11.42578125" style="71" customWidth="1"/>
    <col min="9475" max="9477" width="14.5703125" style="71" customWidth="1"/>
    <col min="9478" max="9478" width="1.5703125" style="71" customWidth="1"/>
    <col min="9479" max="9480" width="14.5703125" style="71" customWidth="1"/>
    <col min="9481" max="9481" width="1.5703125" style="71" customWidth="1"/>
    <col min="9482" max="9483" width="14.5703125" style="71" customWidth="1"/>
    <col min="9484" max="9485" width="12.42578125" style="71" customWidth="1"/>
    <col min="9486" max="9491" width="9.42578125" style="71"/>
    <col min="9492" max="9493" width="0" style="71" hidden="1" customWidth="1"/>
    <col min="9494" max="9495" width="9.42578125" style="71"/>
    <col min="9496" max="9497" width="0" style="71" hidden="1" customWidth="1"/>
    <col min="9498" max="9499" width="9.42578125" style="71"/>
    <col min="9500" max="9501" width="0" style="71" hidden="1" customWidth="1"/>
    <col min="9502" max="9503" width="9.42578125" style="71"/>
    <col min="9504" max="9521" width="0" style="71" hidden="1" customWidth="1"/>
    <col min="9522" max="9729" width="9.42578125" style="71"/>
    <col min="9730" max="9730" width="11.42578125" style="71" customWidth="1"/>
    <col min="9731" max="9733" width="14.5703125" style="71" customWidth="1"/>
    <col min="9734" max="9734" width="1.5703125" style="71" customWidth="1"/>
    <col min="9735" max="9736" width="14.5703125" style="71" customWidth="1"/>
    <col min="9737" max="9737" width="1.5703125" style="71" customWidth="1"/>
    <col min="9738" max="9739" width="14.5703125" style="71" customWidth="1"/>
    <col min="9740" max="9741" width="12.42578125" style="71" customWidth="1"/>
    <col min="9742" max="9747" width="9.42578125" style="71"/>
    <col min="9748" max="9749" width="0" style="71" hidden="1" customWidth="1"/>
    <col min="9750" max="9751" width="9.42578125" style="71"/>
    <col min="9752" max="9753" width="0" style="71" hidden="1" customWidth="1"/>
    <col min="9754" max="9755" width="9.42578125" style="71"/>
    <col min="9756" max="9757" width="0" style="71" hidden="1" customWidth="1"/>
    <col min="9758" max="9759" width="9.42578125" style="71"/>
    <col min="9760" max="9777" width="0" style="71" hidden="1" customWidth="1"/>
    <col min="9778" max="9985" width="9.42578125" style="71"/>
    <col min="9986" max="9986" width="11.42578125" style="71" customWidth="1"/>
    <col min="9987" max="9989" width="14.5703125" style="71" customWidth="1"/>
    <col min="9990" max="9990" width="1.5703125" style="71" customWidth="1"/>
    <col min="9991" max="9992" width="14.5703125" style="71" customWidth="1"/>
    <col min="9993" max="9993" width="1.5703125" style="71" customWidth="1"/>
    <col min="9994" max="9995" width="14.5703125" style="71" customWidth="1"/>
    <col min="9996" max="9997" width="12.42578125" style="71" customWidth="1"/>
    <col min="9998" max="10003" width="9.42578125" style="71"/>
    <col min="10004" max="10005" width="0" style="71" hidden="1" customWidth="1"/>
    <col min="10006" max="10007" width="9.42578125" style="71"/>
    <col min="10008" max="10009" width="0" style="71" hidden="1" customWidth="1"/>
    <col min="10010" max="10011" width="9.42578125" style="71"/>
    <col min="10012" max="10013" width="0" style="71" hidden="1" customWidth="1"/>
    <col min="10014" max="10015" width="9.42578125" style="71"/>
    <col min="10016" max="10033" width="0" style="71" hidden="1" customWidth="1"/>
    <col min="10034" max="10241" width="9.42578125" style="71"/>
    <col min="10242" max="10242" width="11.42578125" style="71" customWidth="1"/>
    <col min="10243" max="10245" width="14.5703125" style="71" customWidth="1"/>
    <col min="10246" max="10246" width="1.5703125" style="71" customWidth="1"/>
    <col min="10247" max="10248" width="14.5703125" style="71" customWidth="1"/>
    <col min="10249" max="10249" width="1.5703125" style="71" customWidth="1"/>
    <col min="10250" max="10251" width="14.5703125" style="71" customWidth="1"/>
    <col min="10252" max="10253" width="12.42578125" style="71" customWidth="1"/>
    <col min="10254" max="10259" width="9.42578125" style="71"/>
    <col min="10260" max="10261" width="0" style="71" hidden="1" customWidth="1"/>
    <col min="10262" max="10263" width="9.42578125" style="71"/>
    <col min="10264" max="10265" width="0" style="71" hidden="1" customWidth="1"/>
    <col min="10266" max="10267" width="9.42578125" style="71"/>
    <col min="10268" max="10269" width="0" style="71" hidden="1" customWidth="1"/>
    <col min="10270" max="10271" width="9.42578125" style="71"/>
    <col min="10272" max="10289" width="0" style="71" hidden="1" customWidth="1"/>
    <col min="10290" max="10497" width="9.42578125" style="71"/>
    <col min="10498" max="10498" width="11.42578125" style="71" customWidth="1"/>
    <col min="10499" max="10501" width="14.5703125" style="71" customWidth="1"/>
    <col min="10502" max="10502" width="1.5703125" style="71" customWidth="1"/>
    <col min="10503" max="10504" width="14.5703125" style="71" customWidth="1"/>
    <col min="10505" max="10505" width="1.5703125" style="71" customWidth="1"/>
    <col min="10506" max="10507" width="14.5703125" style="71" customWidth="1"/>
    <col min="10508" max="10509" width="12.42578125" style="71" customWidth="1"/>
    <col min="10510" max="10515" width="9.42578125" style="71"/>
    <col min="10516" max="10517" width="0" style="71" hidden="1" customWidth="1"/>
    <col min="10518" max="10519" width="9.42578125" style="71"/>
    <col min="10520" max="10521" width="0" style="71" hidden="1" customWidth="1"/>
    <col min="10522" max="10523" width="9.42578125" style="71"/>
    <col min="10524" max="10525" width="0" style="71" hidden="1" customWidth="1"/>
    <col min="10526" max="10527" width="9.42578125" style="71"/>
    <col min="10528" max="10545" width="0" style="71" hidden="1" customWidth="1"/>
    <col min="10546" max="10753" width="9.42578125" style="71"/>
    <col min="10754" max="10754" width="11.42578125" style="71" customWidth="1"/>
    <col min="10755" max="10757" width="14.5703125" style="71" customWidth="1"/>
    <col min="10758" max="10758" width="1.5703125" style="71" customWidth="1"/>
    <col min="10759" max="10760" width="14.5703125" style="71" customWidth="1"/>
    <col min="10761" max="10761" width="1.5703125" style="71" customWidth="1"/>
    <col min="10762" max="10763" width="14.5703125" style="71" customWidth="1"/>
    <col min="10764" max="10765" width="12.42578125" style="71" customWidth="1"/>
    <col min="10766" max="10771" width="9.42578125" style="71"/>
    <col min="10772" max="10773" width="0" style="71" hidden="1" customWidth="1"/>
    <col min="10774" max="10775" width="9.42578125" style="71"/>
    <col min="10776" max="10777" width="0" style="71" hidden="1" customWidth="1"/>
    <col min="10778" max="10779" width="9.42578125" style="71"/>
    <col min="10780" max="10781" width="0" style="71" hidden="1" customWidth="1"/>
    <col min="10782" max="10783" width="9.42578125" style="71"/>
    <col min="10784" max="10801" width="0" style="71" hidden="1" customWidth="1"/>
    <col min="10802" max="11009" width="9.42578125" style="71"/>
    <col min="11010" max="11010" width="11.42578125" style="71" customWidth="1"/>
    <col min="11011" max="11013" width="14.5703125" style="71" customWidth="1"/>
    <col min="11014" max="11014" width="1.5703125" style="71" customWidth="1"/>
    <col min="11015" max="11016" width="14.5703125" style="71" customWidth="1"/>
    <col min="11017" max="11017" width="1.5703125" style="71" customWidth="1"/>
    <col min="11018" max="11019" width="14.5703125" style="71" customWidth="1"/>
    <col min="11020" max="11021" width="12.42578125" style="71" customWidth="1"/>
    <col min="11022" max="11027" width="9.42578125" style="71"/>
    <col min="11028" max="11029" width="0" style="71" hidden="1" customWidth="1"/>
    <col min="11030" max="11031" width="9.42578125" style="71"/>
    <col min="11032" max="11033" width="0" style="71" hidden="1" customWidth="1"/>
    <col min="11034" max="11035" width="9.42578125" style="71"/>
    <col min="11036" max="11037" width="0" style="71" hidden="1" customWidth="1"/>
    <col min="11038" max="11039" width="9.42578125" style="71"/>
    <col min="11040" max="11057" width="0" style="71" hidden="1" customWidth="1"/>
    <col min="11058" max="11265" width="9.42578125" style="71"/>
    <col min="11266" max="11266" width="11.42578125" style="71" customWidth="1"/>
    <col min="11267" max="11269" width="14.5703125" style="71" customWidth="1"/>
    <col min="11270" max="11270" width="1.5703125" style="71" customWidth="1"/>
    <col min="11271" max="11272" width="14.5703125" style="71" customWidth="1"/>
    <col min="11273" max="11273" width="1.5703125" style="71" customWidth="1"/>
    <col min="11274" max="11275" width="14.5703125" style="71" customWidth="1"/>
    <col min="11276" max="11277" width="12.42578125" style="71" customWidth="1"/>
    <col min="11278" max="11283" width="9.42578125" style="71"/>
    <col min="11284" max="11285" width="0" style="71" hidden="1" customWidth="1"/>
    <col min="11286" max="11287" width="9.42578125" style="71"/>
    <col min="11288" max="11289" width="0" style="71" hidden="1" customWidth="1"/>
    <col min="11290" max="11291" width="9.42578125" style="71"/>
    <col min="11292" max="11293" width="0" style="71" hidden="1" customWidth="1"/>
    <col min="11294" max="11295" width="9.42578125" style="71"/>
    <col min="11296" max="11313" width="0" style="71" hidden="1" customWidth="1"/>
    <col min="11314" max="11521" width="9.42578125" style="71"/>
    <col min="11522" max="11522" width="11.42578125" style="71" customWidth="1"/>
    <col min="11523" max="11525" width="14.5703125" style="71" customWidth="1"/>
    <col min="11526" max="11526" width="1.5703125" style="71" customWidth="1"/>
    <col min="11527" max="11528" width="14.5703125" style="71" customWidth="1"/>
    <col min="11529" max="11529" width="1.5703125" style="71" customWidth="1"/>
    <col min="11530" max="11531" width="14.5703125" style="71" customWidth="1"/>
    <col min="11532" max="11533" width="12.42578125" style="71" customWidth="1"/>
    <col min="11534" max="11539" width="9.42578125" style="71"/>
    <col min="11540" max="11541" width="0" style="71" hidden="1" customWidth="1"/>
    <col min="11542" max="11543" width="9.42578125" style="71"/>
    <col min="11544" max="11545" width="0" style="71" hidden="1" customWidth="1"/>
    <col min="11546" max="11547" width="9.42578125" style="71"/>
    <col min="11548" max="11549" width="0" style="71" hidden="1" customWidth="1"/>
    <col min="11550" max="11551" width="9.42578125" style="71"/>
    <col min="11552" max="11569" width="0" style="71" hidden="1" customWidth="1"/>
    <col min="11570" max="11777" width="9.42578125" style="71"/>
    <col min="11778" max="11778" width="11.42578125" style="71" customWidth="1"/>
    <col min="11779" max="11781" width="14.5703125" style="71" customWidth="1"/>
    <col min="11782" max="11782" width="1.5703125" style="71" customWidth="1"/>
    <col min="11783" max="11784" width="14.5703125" style="71" customWidth="1"/>
    <col min="11785" max="11785" width="1.5703125" style="71" customWidth="1"/>
    <col min="11786" max="11787" width="14.5703125" style="71" customWidth="1"/>
    <col min="11788" max="11789" width="12.42578125" style="71" customWidth="1"/>
    <col min="11790" max="11795" width="9.42578125" style="71"/>
    <col min="11796" max="11797" width="0" style="71" hidden="1" customWidth="1"/>
    <col min="11798" max="11799" width="9.42578125" style="71"/>
    <col min="11800" max="11801" width="0" style="71" hidden="1" customWidth="1"/>
    <col min="11802" max="11803" width="9.42578125" style="71"/>
    <col min="11804" max="11805" width="0" style="71" hidden="1" customWidth="1"/>
    <col min="11806" max="11807" width="9.42578125" style="71"/>
    <col min="11808" max="11825" width="0" style="71" hidden="1" customWidth="1"/>
    <col min="11826" max="12033" width="9.42578125" style="71"/>
    <col min="12034" max="12034" width="11.42578125" style="71" customWidth="1"/>
    <col min="12035" max="12037" width="14.5703125" style="71" customWidth="1"/>
    <col min="12038" max="12038" width="1.5703125" style="71" customWidth="1"/>
    <col min="12039" max="12040" width="14.5703125" style="71" customWidth="1"/>
    <col min="12041" max="12041" width="1.5703125" style="71" customWidth="1"/>
    <col min="12042" max="12043" width="14.5703125" style="71" customWidth="1"/>
    <col min="12044" max="12045" width="12.42578125" style="71" customWidth="1"/>
    <col min="12046" max="12051" width="9.42578125" style="71"/>
    <col min="12052" max="12053" width="0" style="71" hidden="1" customWidth="1"/>
    <col min="12054" max="12055" width="9.42578125" style="71"/>
    <col min="12056" max="12057" width="0" style="71" hidden="1" customWidth="1"/>
    <col min="12058" max="12059" width="9.42578125" style="71"/>
    <col min="12060" max="12061" width="0" style="71" hidden="1" customWidth="1"/>
    <col min="12062" max="12063" width="9.42578125" style="71"/>
    <col min="12064" max="12081" width="0" style="71" hidden="1" customWidth="1"/>
    <col min="12082" max="12289" width="9.42578125" style="71"/>
    <col min="12290" max="12290" width="11.42578125" style="71" customWidth="1"/>
    <col min="12291" max="12293" width="14.5703125" style="71" customWidth="1"/>
    <col min="12294" max="12294" width="1.5703125" style="71" customWidth="1"/>
    <col min="12295" max="12296" width="14.5703125" style="71" customWidth="1"/>
    <col min="12297" max="12297" width="1.5703125" style="71" customWidth="1"/>
    <col min="12298" max="12299" width="14.5703125" style="71" customWidth="1"/>
    <col min="12300" max="12301" width="12.42578125" style="71" customWidth="1"/>
    <col min="12302" max="12307" width="9.42578125" style="71"/>
    <col min="12308" max="12309" width="0" style="71" hidden="1" customWidth="1"/>
    <col min="12310" max="12311" width="9.42578125" style="71"/>
    <col min="12312" max="12313" width="0" style="71" hidden="1" customWidth="1"/>
    <col min="12314" max="12315" width="9.42578125" style="71"/>
    <col min="12316" max="12317" width="0" style="71" hidden="1" customWidth="1"/>
    <col min="12318" max="12319" width="9.42578125" style="71"/>
    <col min="12320" max="12337" width="0" style="71" hidden="1" customWidth="1"/>
    <col min="12338" max="12545" width="9.42578125" style="71"/>
    <col min="12546" max="12546" width="11.42578125" style="71" customWidth="1"/>
    <col min="12547" max="12549" width="14.5703125" style="71" customWidth="1"/>
    <col min="12550" max="12550" width="1.5703125" style="71" customWidth="1"/>
    <col min="12551" max="12552" width="14.5703125" style="71" customWidth="1"/>
    <col min="12553" max="12553" width="1.5703125" style="71" customWidth="1"/>
    <col min="12554" max="12555" width="14.5703125" style="71" customWidth="1"/>
    <col min="12556" max="12557" width="12.42578125" style="71" customWidth="1"/>
    <col min="12558" max="12563" width="9.42578125" style="71"/>
    <col min="12564" max="12565" width="0" style="71" hidden="1" customWidth="1"/>
    <col min="12566" max="12567" width="9.42578125" style="71"/>
    <col min="12568" max="12569" width="0" style="71" hidden="1" customWidth="1"/>
    <col min="12570" max="12571" width="9.42578125" style="71"/>
    <col min="12572" max="12573" width="0" style="71" hidden="1" customWidth="1"/>
    <col min="12574" max="12575" width="9.42578125" style="71"/>
    <col min="12576" max="12593" width="0" style="71" hidden="1" customWidth="1"/>
    <col min="12594" max="12801" width="9.42578125" style="71"/>
    <col min="12802" max="12802" width="11.42578125" style="71" customWidth="1"/>
    <col min="12803" max="12805" width="14.5703125" style="71" customWidth="1"/>
    <col min="12806" max="12806" width="1.5703125" style="71" customWidth="1"/>
    <col min="12807" max="12808" width="14.5703125" style="71" customWidth="1"/>
    <col min="12809" max="12809" width="1.5703125" style="71" customWidth="1"/>
    <col min="12810" max="12811" width="14.5703125" style="71" customWidth="1"/>
    <col min="12812" max="12813" width="12.42578125" style="71" customWidth="1"/>
    <col min="12814" max="12819" width="9.42578125" style="71"/>
    <col min="12820" max="12821" width="0" style="71" hidden="1" customWidth="1"/>
    <col min="12822" max="12823" width="9.42578125" style="71"/>
    <col min="12824" max="12825" width="0" style="71" hidden="1" customWidth="1"/>
    <col min="12826" max="12827" width="9.42578125" style="71"/>
    <col min="12828" max="12829" width="0" style="71" hidden="1" customWidth="1"/>
    <col min="12830" max="12831" width="9.42578125" style="71"/>
    <col min="12832" max="12849" width="0" style="71" hidden="1" customWidth="1"/>
    <col min="12850" max="13057" width="9.42578125" style="71"/>
    <col min="13058" max="13058" width="11.42578125" style="71" customWidth="1"/>
    <col min="13059" max="13061" width="14.5703125" style="71" customWidth="1"/>
    <col min="13062" max="13062" width="1.5703125" style="71" customWidth="1"/>
    <col min="13063" max="13064" width="14.5703125" style="71" customWidth="1"/>
    <col min="13065" max="13065" width="1.5703125" style="71" customWidth="1"/>
    <col min="13066" max="13067" width="14.5703125" style="71" customWidth="1"/>
    <col min="13068" max="13069" width="12.42578125" style="71" customWidth="1"/>
    <col min="13070" max="13075" width="9.42578125" style="71"/>
    <col min="13076" max="13077" width="0" style="71" hidden="1" customWidth="1"/>
    <col min="13078" max="13079" width="9.42578125" style="71"/>
    <col min="13080" max="13081" width="0" style="71" hidden="1" customWidth="1"/>
    <col min="13082" max="13083" width="9.42578125" style="71"/>
    <col min="13084" max="13085" width="0" style="71" hidden="1" customWidth="1"/>
    <col min="13086" max="13087" width="9.42578125" style="71"/>
    <col min="13088" max="13105" width="0" style="71" hidden="1" customWidth="1"/>
    <col min="13106" max="13313" width="9.42578125" style="71"/>
    <col min="13314" max="13314" width="11.42578125" style="71" customWidth="1"/>
    <col min="13315" max="13317" width="14.5703125" style="71" customWidth="1"/>
    <col min="13318" max="13318" width="1.5703125" style="71" customWidth="1"/>
    <col min="13319" max="13320" width="14.5703125" style="71" customWidth="1"/>
    <col min="13321" max="13321" width="1.5703125" style="71" customWidth="1"/>
    <col min="13322" max="13323" width="14.5703125" style="71" customWidth="1"/>
    <col min="13324" max="13325" width="12.42578125" style="71" customWidth="1"/>
    <col min="13326" max="13331" width="9.42578125" style="71"/>
    <col min="13332" max="13333" width="0" style="71" hidden="1" customWidth="1"/>
    <col min="13334" max="13335" width="9.42578125" style="71"/>
    <col min="13336" max="13337" width="0" style="71" hidden="1" customWidth="1"/>
    <col min="13338" max="13339" width="9.42578125" style="71"/>
    <col min="13340" max="13341" width="0" style="71" hidden="1" customWidth="1"/>
    <col min="13342" max="13343" width="9.42578125" style="71"/>
    <col min="13344" max="13361" width="0" style="71" hidden="1" customWidth="1"/>
    <col min="13362" max="13569" width="9.42578125" style="71"/>
    <col min="13570" max="13570" width="11.42578125" style="71" customWidth="1"/>
    <col min="13571" max="13573" width="14.5703125" style="71" customWidth="1"/>
    <col min="13574" max="13574" width="1.5703125" style="71" customWidth="1"/>
    <col min="13575" max="13576" width="14.5703125" style="71" customWidth="1"/>
    <col min="13577" max="13577" width="1.5703125" style="71" customWidth="1"/>
    <col min="13578" max="13579" width="14.5703125" style="71" customWidth="1"/>
    <col min="13580" max="13581" width="12.42578125" style="71" customWidth="1"/>
    <col min="13582" max="13587" width="9.42578125" style="71"/>
    <col min="13588" max="13589" width="0" style="71" hidden="1" customWidth="1"/>
    <col min="13590" max="13591" width="9.42578125" style="71"/>
    <col min="13592" max="13593" width="0" style="71" hidden="1" customWidth="1"/>
    <col min="13594" max="13595" width="9.42578125" style="71"/>
    <col min="13596" max="13597" width="0" style="71" hidden="1" customWidth="1"/>
    <col min="13598" max="13599" width="9.42578125" style="71"/>
    <col min="13600" max="13617" width="0" style="71" hidden="1" customWidth="1"/>
    <col min="13618" max="13825" width="9.42578125" style="71"/>
    <col min="13826" max="13826" width="11.42578125" style="71" customWidth="1"/>
    <col min="13827" max="13829" width="14.5703125" style="71" customWidth="1"/>
    <col min="13830" max="13830" width="1.5703125" style="71" customWidth="1"/>
    <col min="13831" max="13832" width="14.5703125" style="71" customWidth="1"/>
    <col min="13833" max="13833" width="1.5703125" style="71" customWidth="1"/>
    <col min="13834" max="13835" width="14.5703125" style="71" customWidth="1"/>
    <col min="13836" max="13837" width="12.42578125" style="71" customWidth="1"/>
    <col min="13838" max="13843" width="9.42578125" style="71"/>
    <col min="13844" max="13845" width="0" style="71" hidden="1" customWidth="1"/>
    <col min="13846" max="13847" width="9.42578125" style="71"/>
    <col min="13848" max="13849" width="0" style="71" hidden="1" customWidth="1"/>
    <col min="13850" max="13851" width="9.42578125" style="71"/>
    <col min="13852" max="13853" width="0" style="71" hidden="1" customWidth="1"/>
    <col min="13854" max="13855" width="9.42578125" style="71"/>
    <col min="13856" max="13873" width="0" style="71" hidden="1" customWidth="1"/>
    <col min="13874" max="14081" width="9.42578125" style="71"/>
    <col min="14082" max="14082" width="11.42578125" style="71" customWidth="1"/>
    <col min="14083" max="14085" width="14.5703125" style="71" customWidth="1"/>
    <col min="14086" max="14086" width="1.5703125" style="71" customWidth="1"/>
    <col min="14087" max="14088" width="14.5703125" style="71" customWidth="1"/>
    <col min="14089" max="14089" width="1.5703125" style="71" customWidth="1"/>
    <col min="14090" max="14091" width="14.5703125" style="71" customWidth="1"/>
    <col min="14092" max="14093" width="12.42578125" style="71" customWidth="1"/>
    <col min="14094" max="14099" width="9.42578125" style="71"/>
    <col min="14100" max="14101" width="0" style="71" hidden="1" customWidth="1"/>
    <col min="14102" max="14103" width="9.42578125" style="71"/>
    <col min="14104" max="14105" width="0" style="71" hidden="1" customWidth="1"/>
    <col min="14106" max="14107" width="9.42578125" style="71"/>
    <col min="14108" max="14109" width="0" style="71" hidden="1" customWidth="1"/>
    <col min="14110" max="14111" width="9.42578125" style="71"/>
    <col min="14112" max="14129" width="0" style="71" hidden="1" customWidth="1"/>
    <col min="14130" max="14337" width="9.42578125" style="71"/>
    <col min="14338" max="14338" width="11.42578125" style="71" customWidth="1"/>
    <col min="14339" max="14341" width="14.5703125" style="71" customWidth="1"/>
    <col min="14342" max="14342" width="1.5703125" style="71" customWidth="1"/>
    <col min="14343" max="14344" width="14.5703125" style="71" customWidth="1"/>
    <col min="14345" max="14345" width="1.5703125" style="71" customWidth="1"/>
    <col min="14346" max="14347" width="14.5703125" style="71" customWidth="1"/>
    <col min="14348" max="14349" width="12.42578125" style="71" customWidth="1"/>
    <col min="14350" max="14355" width="9.42578125" style="71"/>
    <col min="14356" max="14357" width="0" style="71" hidden="1" customWidth="1"/>
    <col min="14358" max="14359" width="9.42578125" style="71"/>
    <col min="14360" max="14361" width="0" style="71" hidden="1" customWidth="1"/>
    <col min="14362" max="14363" width="9.42578125" style="71"/>
    <col min="14364" max="14365" width="0" style="71" hidden="1" customWidth="1"/>
    <col min="14366" max="14367" width="9.42578125" style="71"/>
    <col min="14368" max="14385" width="0" style="71" hidden="1" customWidth="1"/>
    <col min="14386" max="14593" width="9.42578125" style="71"/>
    <col min="14594" max="14594" width="11.42578125" style="71" customWidth="1"/>
    <col min="14595" max="14597" width="14.5703125" style="71" customWidth="1"/>
    <col min="14598" max="14598" width="1.5703125" style="71" customWidth="1"/>
    <col min="14599" max="14600" width="14.5703125" style="71" customWidth="1"/>
    <col min="14601" max="14601" width="1.5703125" style="71" customWidth="1"/>
    <col min="14602" max="14603" width="14.5703125" style="71" customWidth="1"/>
    <col min="14604" max="14605" width="12.42578125" style="71" customWidth="1"/>
    <col min="14606" max="14611" width="9.42578125" style="71"/>
    <col min="14612" max="14613" width="0" style="71" hidden="1" customWidth="1"/>
    <col min="14614" max="14615" width="9.42578125" style="71"/>
    <col min="14616" max="14617" width="0" style="71" hidden="1" customWidth="1"/>
    <col min="14618" max="14619" width="9.42578125" style="71"/>
    <col min="14620" max="14621" width="0" style="71" hidden="1" customWidth="1"/>
    <col min="14622" max="14623" width="9.42578125" style="71"/>
    <col min="14624" max="14641" width="0" style="71" hidden="1" customWidth="1"/>
    <col min="14642" max="14849" width="9.42578125" style="71"/>
    <col min="14850" max="14850" width="11.42578125" style="71" customWidth="1"/>
    <col min="14851" max="14853" width="14.5703125" style="71" customWidth="1"/>
    <col min="14854" max="14854" width="1.5703125" style="71" customWidth="1"/>
    <col min="14855" max="14856" width="14.5703125" style="71" customWidth="1"/>
    <col min="14857" max="14857" width="1.5703125" style="71" customWidth="1"/>
    <col min="14858" max="14859" width="14.5703125" style="71" customWidth="1"/>
    <col min="14860" max="14861" width="12.42578125" style="71" customWidth="1"/>
    <col min="14862" max="14867" width="9.42578125" style="71"/>
    <col min="14868" max="14869" width="0" style="71" hidden="1" customWidth="1"/>
    <col min="14870" max="14871" width="9.42578125" style="71"/>
    <col min="14872" max="14873" width="0" style="71" hidden="1" customWidth="1"/>
    <col min="14874" max="14875" width="9.42578125" style="71"/>
    <col min="14876" max="14877" width="0" style="71" hidden="1" customWidth="1"/>
    <col min="14878" max="14879" width="9.42578125" style="71"/>
    <col min="14880" max="14897" width="0" style="71" hidden="1" customWidth="1"/>
    <col min="14898" max="15105" width="9.42578125" style="71"/>
    <col min="15106" max="15106" width="11.42578125" style="71" customWidth="1"/>
    <col min="15107" max="15109" width="14.5703125" style="71" customWidth="1"/>
    <col min="15110" max="15110" width="1.5703125" style="71" customWidth="1"/>
    <col min="15111" max="15112" width="14.5703125" style="71" customWidth="1"/>
    <col min="15113" max="15113" width="1.5703125" style="71" customWidth="1"/>
    <col min="15114" max="15115" width="14.5703125" style="71" customWidth="1"/>
    <col min="15116" max="15117" width="12.42578125" style="71" customWidth="1"/>
    <col min="15118" max="15123" width="9.42578125" style="71"/>
    <col min="15124" max="15125" width="0" style="71" hidden="1" customWidth="1"/>
    <col min="15126" max="15127" width="9.42578125" style="71"/>
    <col min="15128" max="15129" width="0" style="71" hidden="1" customWidth="1"/>
    <col min="15130" max="15131" width="9.42578125" style="71"/>
    <col min="15132" max="15133" width="0" style="71" hidden="1" customWidth="1"/>
    <col min="15134" max="15135" width="9.42578125" style="71"/>
    <col min="15136" max="15153" width="0" style="71" hidden="1" customWidth="1"/>
    <col min="15154" max="15361" width="9.42578125" style="71"/>
    <col min="15362" max="15362" width="11.42578125" style="71" customWidth="1"/>
    <col min="15363" max="15365" width="14.5703125" style="71" customWidth="1"/>
    <col min="15366" max="15366" width="1.5703125" style="71" customWidth="1"/>
    <col min="15367" max="15368" width="14.5703125" style="71" customWidth="1"/>
    <col min="15369" max="15369" width="1.5703125" style="71" customWidth="1"/>
    <col min="15370" max="15371" width="14.5703125" style="71" customWidth="1"/>
    <col min="15372" max="15373" width="12.42578125" style="71" customWidth="1"/>
    <col min="15374" max="15379" width="9.42578125" style="71"/>
    <col min="15380" max="15381" width="0" style="71" hidden="1" customWidth="1"/>
    <col min="15382" max="15383" width="9.42578125" style="71"/>
    <col min="15384" max="15385" width="0" style="71" hidden="1" customWidth="1"/>
    <col min="15386" max="15387" width="9.42578125" style="71"/>
    <col min="15388" max="15389" width="0" style="71" hidden="1" customWidth="1"/>
    <col min="15390" max="15391" width="9.42578125" style="71"/>
    <col min="15392" max="15409" width="0" style="71" hidden="1" customWidth="1"/>
    <col min="15410" max="15617" width="9.42578125" style="71"/>
    <col min="15618" max="15618" width="11.42578125" style="71" customWidth="1"/>
    <col min="15619" max="15621" width="14.5703125" style="71" customWidth="1"/>
    <col min="15622" max="15622" width="1.5703125" style="71" customWidth="1"/>
    <col min="15623" max="15624" width="14.5703125" style="71" customWidth="1"/>
    <col min="15625" max="15625" width="1.5703125" style="71" customWidth="1"/>
    <col min="15626" max="15627" width="14.5703125" style="71" customWidth="1"/>
    <col min="15628" max="15629" width="12.42578125" style="71" customWidth="1"/>
    <col min="15630" max="15635" width="9.42578125" style="71"/>
    <col min="15636" max="15637" width="0" style="71" hidden="1" customWidth="1"/>
    <col min="15638" max="15639" width="9.42578125" style="71"/>
    <col min="15640" max="15641" width="0" style="71" hidden="1" customWidth="1"/>
    <col min="15642" max="15643" width="9.42578125" style="71"/>
    <col min="15644" max="15645" width="0" style="71" hidden="1" customWidth="1"/>
    <col min="15646" max="15647" width="9.42578125" style="71"/>
    <col min="15648" max="15665" width="0" style="71" hidden="1" customWidth="1"/>
    <col min="15666" max="15873" width="9.42578125" style="71"/>
    <col min="15874" max="15874" width="11.42578125" style="71" customWidth="1"/>
    <col min="15875" max="15877" width="14.5703125" style="71" customWidth="1"/>
    <col min="15878" max="15878" width="1.5703125" style="71" customWidth="1"/>
    <col min="15879" max="15880" width="14.5703125" style="71" customWidth="1"/>
    <col min="15881" max="15881" width="1.5703125" style="71" customWidth="1"/>
    <col min="15882" max="15883" width="14.5703125" style="71" customWidth="1"/>
    <col min="15884" max="15885" width="12.42578125" style="71" customWidth="1"/>
    <col min="15886" max="15891" width="9.42578125" style="71"/>
    <col min="15892" max="15893" width="0" style="71" hidden="1" customWidth="1"/>
    <col min="15894" max="15895" width="9.42578125" style="71"/>
    <col min="15896" max="15897" width="0" style="71" hidden="1" customWidth="1"/>
    <col min="15898" max="15899" width="9.42578125" style="71"/>
    <col min="15900" max="15901" width="0" style="71" hidden="1" customWidth="1"/>
    <col min="15902" max="15903" width="9.42578125" style="71"/>
    <col min="15904" max="15921" width="0" style="71" hidden="1" customWidth="1"/>
    <col min="15922" max="16129" width="9.42578125" style="71"/>
    <col min="16130" max="16130" width="11.42578125" style="71" customWidth="1"/>
    <col min="16131" max="16133" width="14.5703125" style="71" customWidth="1"/>
    <col min="16134" max="16134" width="1.5703125" style="71" customWidth="1"/>
    <col min="16135" max="16136" width="14.5703125" style="71" customWidth="1"/>
    <col min="16137" max="16137" width="1.5703125" style="71" customWidth="1"/>
    <col min="16138" max="16139" width="14.5703125" style="71" customWidth="1"/>
    <col min="16140" max="16141" width="12.42578125" style="71" customWidth="1"/>
    <col min="16142" max="16147" width="9.42578125" style="71"/>
    <col min="16148" max="16149" width="0" style="71" hidden="1" customWidth="1"/>
    <col min="16150" max="16151" width="9.42578125" style="71"/>
    <col min="16152" max="16153" width="0" style="71" hidden="1" customWidth="1"/>
    <col min="16154" max="16155" width="9.42578125" style="71"/>
    <col min="16156" max="16157" width="0" style="71" hidden="1" customWidth="1"/>
    <col min="16158" max="16159" width="9.42578125" style="71"/>
    <col min="16160" max="16177" width="0" style="71" hidden="1" customWidth="1"/>
    <col min="16178" max="16384" width="9.42578125" style="71"/>
  </cols>
  <sheetData>
    <row r="1" spans="2:48" ht="30">
      <c r="B1" s="183" t="s">
        <v>109</v>
      </c>
      <c r="N1" s="182"/>
    </row>
    <row r="2" spans="2:48">
      <c r="B2" s="71"/>
    </row>
    <row r="4" spans="2:48">
      <c r="B4" s="71"/>
      <c r="C4" s="71"/>
    </row>
    <row r="5" spans="2:48" ht="20.25">
      <c r="B5" s="71"/>
      <c r="C5" s="71"/>
      <c r="F5" s="181" t="s">
        <v>108</v>
      </c>
    </row>
    <row r="6" spans="2:48" ht="18">
      <c r="B6" s="71"/>
      <c r="C6" s="71"/>
      <c r="G6" s="77" t="s">
        <v>107</v>
      </c>
      <c r="H6" s="180"/>
      <c r="I6" s="175"/>
      <c r="J6" s="175"/>
    </row>
    <row r="7" spans="2:48" ht="18">
      <c r="B7" s="71"/>
      <c r="C7" s="179" t="s">
        <v>106</v>
      </c>
      <c r="G7" s="77" t="s">
        <v>105</v>
      </c>
      <c r="H7" s="176"/>
      <c r="I7" s="175"/>
      <c r="J7" s="175"/>
    </row>
    <row r="8" spans="2:48" s="134" customFormat="1" ht="18">
      <c r="B8" s="178">
        <v>1</v>
      </c>
      <c r="C8" s="177" t="s">
        <v>6</v>
      </c>
      <c r="D8" s="175"/>
      <c r="E8" s="71"/>
      <c r="F8" s="71"/>
      <c r="G8" s="77" t="s">
        <v>104</v>
      </c>
      <c r="H8" s="176"/>
      <c r="I8" s="175"/>
      <c r="J8" s="175"/>
      <c r="K8" s="71"/>
      <c r="L8" s="71"/>
    </row>
    <row r="9" spans="2:48" s="134" customFormat="1" ht="18">
      <c r="B9" s="178">
        <v>2</v>
      </c>
      <c r="C9" s="177" t="s">
        <v>103</v>
      </c>
      <c r="D9" s="175"/>
      <c r="E9" s="71"/>
      <c r="F9" s="71"/>
      <c r="G9" s="77" t="s">
        <v>102</v>
      </c>
      <c r="H9" s="176"/>
      <c r="I9" s="175"/>
      <c r="J9" s="175"/>
      <c r="K9" s="71"/>
      <c r="L9" s="71"/>
    </row>
    <row r="10" spans="2:48" s="134" customFormat="1" ht="15">
      <c r="B10" s="71"/>
      <c r="C10" s="174" t="s">
        <v>101</v>
      </c>
      <c r="D10" s="71"/>
      <c r="E10" s="71"/>
      <c r="F10" s="71"/>
      <c r="G10" s="71"/>
      <c r="H10" s="71"/>
      <c r="I10" s="71"/>
      <c r="J10" s="71"/>
      <c r="K10" s="71"/>
      <c r="L10" s="71"/>
    </row>
    <row r="11" spans="2:48" s="134" customFormat="1" ht="15.75" thickBot="1">
      <c r="B11" s="71"/>
      <c r="C11" s="71"/>
      <c r="D11" s="71"/>
      <c r="E11" s="71"/>
      <c r="F11" s="71"/>
      <c r="G11" s="71"/>
      <c r="H11" s="71"/>
      <c r="I11" s="71"/>
      <c r="J11" s="71"/>
      <c r="K11" s="71"/>
      <c r="L11" s="71"/>
    </row>
    <row r="12" spans="2:48" s="134" customFormat="1" ht="16.5" thickBot="1">
      <c r="B12" s="173" t="s">
        <v>96</v>
      </c>
      <c r="C12" s="167"/>
      <c r="D12" s="172" t="s">
        <v>100</v>
      </c>
      <c r="E12" s="171"/>
      <c r="F12" s="169"/>
      <c r="G12" s="170" t="s">
        <v>99</v>
      </c>
      <c r="H12" s="167"/>
      <c r="I12" s="169"/>
      <c r="J12" s="168" t="s">
        <v>98</v>
      </c>
      <c r="K12" s="167"/>
      <c r="L12" s="166" t="s">
        <v>97</v>
      </c>
      <c r="M12" s="165" t="s">
        <v>97</v>
      </c>
      <c r="P12" s="164" t="s">
        <v>96</v>
      </c>
      <c r="Q12" s="163"/>
      <c r="R12" s="161" t="s">
        <v>95</v>
      </c>
      <c r="S12" s="162"/>
      <c r="T12" s="161"/>
      <c r="U12" s="162"/>
      <c r="V12" s="161" t="s">
        <v>94</v>
      </c>
      <c r="W12" s="162"/>
      <c r="X12" s="161"/>
      <c r="Y12" s="162"/>
      <c r="Z12" s="161" t="s">
        <v>93</v>
      </c>
      <c r="AA12" s="161"/>
      <c r="AB12" s="160"/>
      <c r="AC12" s="160"/>
      <c r="AD12" s="159" t="s">
        <v>92</v>
      </c>
      <c r="AE12" s="158" t="s">
        <v>92</v>
      </c>
      <c r="AF12" s="88"/>
      <c r="AG12" s="113"/>
      <c r="AH12" s="113"/>
      <c r="AI12" s="113"/>
      <c r="AJ12" s="113"/>
      <c r="AK12" s="113"/>
      <c r="AL12" s="113"/>
      <c r="AM12" s="113"/>
      <c r="AN12" s="112"/>
      <c r="AO12" s="112"/>
      <c r="AP12" s="112"/>
      <c r="AQ12" s="87"/>
      <c r="AR12" s="87"/>
      <c r="AS12" s="87"/>
      <c r="AT12" s="87"/>
      <c r="AU12" s="87"/>
      <c r="AV12" s="87"/>
    </row>
    <row r="13" spans="2:48" s="134" customFormat="1" ht="16.5" thickBot="1">
      <c r="B13" s="157" t="s">
        <v>89</v>
      </c>
      <c r="C13" s="156" t="s">
        <v>88</v>
      </c>
      <c r="D13" s="153" t="s">
        <v>87</v>
      </c>
      <c r="E13" s="152" t="s">
        <v>86</v>
      </c>
      <c r="F13" s="154"/>
      <c r="G13" s="153" t="s">
        <v>87</v>
      </c>
      <c r="H13" s="155" t="s">
        <v>86</v>
      </c>
      <c r="I13" s="154"/>
      <c r="J13" s="153" t="s">
        <v>87</v>
      </c>
      <c r="K13" s="152" t="s">
        <v>86</v>
      </c>
      <c r="L13" s="129" t="s">
        <v>91</v>
      </c>
      <c r="M13" s="151" t="s">
        <v>90</v>
      </c>
      <c r="P13" s="150" t="s">
        <v>89</v>
      </c>
      <c r="Q13" s="149" t="s">
        <v>88</v>
      </c>
      <c r="R13" s="147" t="s">
        <v>87</v>
      </c>
      <c r="S13" s="148" t="s">
        <v>86</v>
      </c>
      <c r="T13" s="147" t="s">
        <v>85</v>
      </c>
      <c r="U13" s="148" t="s">
        <v>84</v>
      </c>
      <c r="V13" s="147" t="s">
        <v>87</v>
      </c>
      <c r="W13" s="148" t="s">
        <v>86</v>
      </c>
      <c r="X13" s="147" t="s">
        <v>85</v>
      </c>
      <c r="Y13" s="148" t="s">
        <v>84</v>
      </c>
      <c r="Z13" s="147" t="s">
        <v>87</v>
      </c>
      <c r="AA13" s="147" t="s">
        <v>86</v>
      </c>
      <c r="AB13" s="147" t="s">
        <v>85</v>
      </c>
      <c r="AC13" s="147" t="s">
        <v>84</v>
      </c>
      <c r="AD13" s="146" t="s">
        <v>83</v>
      </c>
      <c r="AE13" s="145" t="s">
        <v>83</v>
      </c>
      <c r="AF13" s="88"/>
      <c r="AG13" s="113">
        <v>2</v>
      </c>
      <c r="AH13" s="113">
        <v>3</v>
      </c>
      <c r="AI13" s="113">
        <v>2</v>
      </c>
      <c r="AJ13" s="113">
        <v>3</v>
      </c>
      <c r="AK13" s="113" t="s">
        <v>82</v>
      </c>
      <c r="AL13" s="113" t="s">
        <v>81</v>
      </c>
      <c r="AM13" s="113" t="s">
        <v>80</v>
      </c>
      <c r="AN13" s="113" t="s">
        <v>79</v>
      </c>
      <c r="AO13" s="113" t="s">
        <v>78</v>
      </c>
      <c r="AP13" s="113" t="s">
        <v>77</v>
      </c>
      <c r="AQ13" s="88" t="s">
        <v>79</v>
      </c>
      <c r="AR13" s="88" t="s">
        <v>78</v>
      </c>
      <c r="AS13" s="88" t="s">
        <v>77</v>
      </c>
      <c r="AT13" s="88" t="s">
        <v>79</v>
      </c>
      <c r="AU13" s="88" t="s">
        <v>78</v>
      </c>
      <c r="AV13" s="88" t="s">
        <v>77</v>
      </c>
    </row>
    <row r="14" spans="2:48" s="134" customFormat="1" ht="15.75">
      <c r="B14" s="133">
        <v>1</v>
      </c>
      <c r="C14" s="141"/>
      <c r="D14" s="140"/>
      <c r="E14" s="139"/>
      <c r="F14" s="132"/>
      <c r="G14" s="140"/>
      <c r="H14" s="139"/>
      <c r="I14" s="132"/>
      <c r="J14" s="140"/>
      <c r="K14" s="139"/>
      <c r="L14" s="131" t="str">
        <f>IF(D14="","",IF('6c1 - MSA Attribute - Form'!AD14="TRUE","Y","N"))</f>
        <v/>
      </c>
      <c r="M14" s="130" t="str">
        <f>IF(E14="","",IF('6c1 - MSA Attribute - Form'!AE14="TRUE","Y","N"))</f>
        <v/>
      </c>
      <c r="P14" s="121">
        <v>1</v>
      </c>
      <c r="Q14" s="120" t="str">
        <f>IF('6c1 - MSA Attribute - Form'!C14="","",IF('6c1 - MSA Attribute - Form'!C14='6c1 - MSA Attribute - Form'!$C$8,'6c1 - MSA Attribute - Form'!$B$8,'6c1 - MSA Attribute - Form'!$B$9))</f>
        <v/>
      </c>
      <c r="R14" s="119" t="str">
        <f>IF('6c1 - MSA Attribute - Form'!D14="","",IF('6c1 - MSA Attribute - Form'!D14='6c1 - MSA Attribute - Form'!$C$8,'6c1 - MSA Attribute - Form'!$B$8,'6c1 - MSA Attribute - Form'!$B$9))</f>
        <v/>
      </c>
      <c r="S14" s="117" t="str">
        <f>IF('6c1 - MSA Attribute - Form'!E14="","",IF('6c1 - MSA Attribute - Form'!E14='6c1 - MSA Attribute - Form'!$C$8,'6c1 - MSA Attribute - Form'!$B$8,'6c1 - MSA Attribute - Form'!$B$9))</f>
        <v/>
      </c>
      <c r="T14" s="119" t="str">
        <f t="shared" ref="T14:T45" si="0">IF(R14="","",IF(R14=S14,1,0))</f>
        <v/>
      </c>
      <c r="U14" s="117" t="str">
        <f>IF('6c1 - MSA Attribute - Form'!$C14="","",IF(AK14="TRUE",1,0))</f>
        <v/>
      </c>
      <c r="V14" s="119" t="str">
        <f>IF('6c1 - MSA Attribute - Form'!H14="","",IF('6c1 - MSA Attribute - Form'!G14='6c1 - MSA Attribute - Form'!$C$8,'6c1 - MSA Attribute - Form'!$B$8,'6c1 - MSA Attribute - Form'!$B$9))</f>
        <v/>
      </c>
      <c r="W14" s="117" t="str">
        <f>IF('6c1 - MSA Attribute - Form'!G14="","",IF('6c1 - MSA Attribute - Form'!H14='6c1 - MSA Attribute - Form'!$C$8,'6c1 - MSA Attribute - Form'!$B$8,'6c1 - MSA Attribute - Form'!$B$9))</f>
        <v/>
      </c>
      <c r="X14" s="119" t="str">
        <f t="shared" ref="X14:X45" si="1">IF(V14="","",IF(V14=W14,1,0))</f>
        <v/>
      </c>
      <c r="Y14" s="117" t="str">
        <f>IF('6c1 - MSA Attribute - Form'!$C14="","",IF(AL14="TRUE",1,0))</f>
        <v/>
      </c>
      <c r="Z14" s="119" t="str">
        <f>IF('6c1 - MSA Attribute - Form'!K14="","",IF('6c1 - MSA Attribute - Form'!J14='6c1 - MSA Attribute - Form'!$C$8,'6c1 - MSA Attribute - Form'!$B$8,'6c1 - MSA Attribute - Form'!$B$9))</f>
        <v/>
      </c>
      <c r="AA14" s="119" t="str">
        <f>IF('6c1 - MSA Attribute - Form'!J14="","",IF('6c1 - MSA Attribute - Form'!K14='6c1 - MSA Attribute - Form'!$C$8,'6c1 - MSA Attribute - Form'!$B$8,'6c1 - MSA Attribute - Form'!$B$9))</f>
        <v/>
      </c>
      <c r="AB14" s="119" t="str">
        <f t="shared" ref="AB14:AB45" si="2">IF(Z14="","",IF(Z14=AA14,1,0))</f>
        <v/>
      </c>
      <c r="AC14" s="117" t="str">
        <f>IF('6c1 - MSA Attribute - Form'!$C14="","",IF(AM14="TRUE",1,0))</f>
        <v/>
      </c>
      <c r="AD14" s="116" t="str">
        <f>IF('6c1 - MSA Attribute - Form'!G14="","",IF(Z14="",AG14,AH14))</f>
        <v/>
      </c>
      <c r="AE14" s="116" t="str">
        <f>IF('6c1 - MSA Attribute - Form'!G14="","",IF(Z14="",AI14,AJ14))</f>
        <v/>
      </c>
      <c r="AF14" s="88"/>
      <c r="AG14" s="114" t="str">
        <f>IF('6c1 - MSA Attribute - Form'!G14="","",IF($R14+$S14+$V14+$W14=4,"TRUE",IF($R14+$S14+$V14+$W14=8,"TRUE","FALSE")))</f>
        <v/>
      </c>
      <c r="AH14" s="114" t="str">
        <f>IF('6c1 - MSA Attribute - Form'!J14="","",IF($R14+$S14+$V14+$W14+$Z14+$AA14=6,"TRUE",IF($R14+$S14+$V14+$W14+$Z14+$AA14=12,"TRUE","FALSE")))</f>
        <v/>
      </c>
      <c r="AI14" s="114" t="str">
        <f>IF('6c1 - MSA Attribute - Form'!G14="","",IF($R14+$S14+$V14+$W14+$Q14=5,"TRUE",IF($R14+$S14+$V14+$W14+$Q14=10,"TRUE","FALSE")))</f>
        <v/>
      </c>
      <c r="AJ14" s="114" t="str">
        <f>IF('6c1 - MSA Attribute - Form'!J14="","",IF($R14+$S14+$V14+$W14+$Z14+$AA14+$Q14=7,"TRUE",IF($R14+$S14+$V14+$W14+$Z14+$AA14+$Q14=14,"TRUE","FALSE")))</f>
        <v/>
      </c>
      <c r="AK14" s="113" t="str">
        <f>IF('6c1 - MSA Attribute - Form'!C14="","",IF('6c1 - MSA Attribute - Form'!Q14+'6c1 - MSA Attribute - Form'!R14+'6c1 - MSA Attribute - Form'!S14=3, "TRUE",IF('6c1 - MSA Attribute - Form'!Q14+'6c1 - MSA Attribute - Form'!R14+'6c1 - MSA Attribute - Form'!S14=6,"TRUE","FALSE")))</f>
        <v/>
      </c>
      <c r="AL14" s="113" t="str">
        <f>IF('6c1 - MSA Attribute - Form'!$C14="","",IF($Q14+V14+W14=3, "TRUE",IF($Q14+V14+W14=6,"TRUE","FALSE")))</f>
        <v/>
      </c>
      <c r="AM14" s="112" t="str">
        <f>IF('6c1 - MSA Attribute - Form'!J14="","",IF('6c1 - MSA Attribute - Form'!$C14="","",IF($Q14+Z14+AA14=3, "TRUE",IF($Q14+Z14+AA14=6,"TRUE","FALSE"))))</f>
        <v/>
      </c>
      <c r="AN14" s="144" t="str">
        <f t="shared" ref="AN14:AN45" si="3">IF($Q14&lt;&gt;"",IF($Q14=1,IF(R14=2,IF(S14=2,1,0),0),0),"")</f>
        <v/>
      </c>
      <c r="AO14" s="144" t="str">
        <f t="shared" ref="AO14:AO45" si="4">IF($Q14&lt;&gt;"",IF($Q14=2,IF(S14=1,IF(T14=1,1,0),0),0),"")</f>
        <v/>
      </c>
      <c r="AP14" s="144" t="str">
        <f t="shared" ref="AP14:AP45" si="5">IF($Q14&lt;&gt;"",IF(R14&lt;&gt;S14,1,0),"")</f>
        <v/>
      </c>
      <c r="AQ14" s="144" t="str">
        <f t="shared" ref="AQ14:AQ45" si="6">IF($Q14&lt;&gt;"",IF($Q14=1,IF(V14=2,IF(W14=2,1,0),0),0),"")</f>
        <v/>
      </c>
      <c r="AR14" s="144" t="str">
        <f t="shared" ref="AR14:AR45" si="7">IF($Q14&lt;&gt;"",IF($Q14=2,IF(V14=1,IF(W14=1,1,0),0),0),"")</f>
        <v/>
      </c>
      <c r="AS14" s="144" t="str">
        <f>IF($Q14&lt;&gt;"",IF(V14&lt;&gt;W14,1,0),"")</f>
        <v/>
      </c>
      <c r="AT14" s="144" t="str">
        <f t="shared" ref="AT14:AT45" si="8">IF($Q14&lt;&gt;"",IF($Q14=1,IF(Z14=2,IF(AA14=2,1,0),0),0),"")</f>
        <v/>
      </c>
      <c r="AU14" s="144" t="str">
        <f t="shared" ref="AU14:AU45" si="9">IF($Q14&lt;&gt;"",IF($Q14=2,IF(Z14=1,IF(AA14=1,1,0),0),0),"")</f>
        <v/>
      </c>
      <c r="AV14" s="144" t="str">
        <f t="shared" ref="AV14:AV45" si="10">IF($Q14&lt;&gt;"",IF(Z14&lt;&gt;AA14,1,0),"")</f>
        <v/>
      </c>
    </row>
    <row r="15" spans="2:48" s="134" customFormat="1" ht="15.75">
      <c r="B15" s="133">
        <v>2</v>
      </c>
      <c r="C15" s="141"/>
      <c r="D15" s="140"/>
      <c r="E15" s="139"/>
      <c r="F15" s="137"/>
      <c r="G15" s="140"/>
      <c r="H15" s="139"/>
      <c r="I15" s="137"/>
      <c r="J15" s="140"/>
      <c r="K15" s="139"/>
      <c r="L15" s="131" t="str">
        <f>IF(D15="","",IF('6c1 - MSA Attribute - Form'!AD15="TRUE","Y","N"))</f>
        <v/>
      </c>
      <c r="M15" s="130" t="str">
        <f>IF(E15="","",IF('6c1 - MSA Attribute - Form'!AE15="TRUE","Y","N"))</f>
        <v/>
      </c>
      <c r="P15" s="121">
        <v>2</v>
      </c>
      <c r="Q15" s="120" t="str">
        <f>IF('6c1 - MSA Attribute - Form'!C15="","",IF('6c1 - MSA Attribute - Form'!C15='6c1 - MSA Attribute - Form'!$C$8,'6c1 - MSA Attribute - Form'!$B$8,'6c1 - MSA Attribute - Form'!$B$9))</f>
        <v/>
      </c>
      <c r="R15" s="119" t="str">
        <f>IF('6c1 - MSA Attribute - Form'!D15="","",IF('6c1 - MSA Attribute - Form'!D15='6c1 - MSA Attribute - Form'!$C$8,'6c1 - MSA Attribute - Form'!$B$8,'6c1 - MSA Attribute - Form'!$B$9))</f>
        <v/>
      </c>
      <c r="S15" s="117" t="str">
        <f>IF('6c1 - MSA Attribute - Form'!E15="","",IF('6c1 - MSA Attribute - Form'!E15='6c1 - MSA Attribute - Form'!$C$8,'6c1 - MSA Attribute - Form'!$B$8,'6c1 - MSA Attribute - Form'!$B$9))</f>
        <v/>
      </c>
      <c r="T15" s="119" t="str">
        <f t="shared" si="0"/>
        <v/>
      </c>
      <c r="U15" s="117" t="str">
        <f>IF('6c1 - MSA Attribute - Form'!$C15="","",IF(AK15="TRUE",1,0))</f>
        <v/>
      </c>
      <c r="V15" s="119" t="str">
        <f>IF('6c1 - MSA Attribute - Form'!H15="","",IF('6c1 - MSA Attribute - Form'!G15='6c1 - MSA Attribute - Form'!$C$8,'6c1 - MSA Attribute - Form'!$B$8,'6c1 - MSA Attribute - Form'!$B$9))</f>
        <v/>
      </c>
      <c r="W15" s="117" t="str">
        <f>IF('6c1 - MSA Attribute - Form'!G15="","",IF('6c1 - MSA Attribute - Form'!H15='6c1 - MSA Attribute - Form'!$C$8,'6c1 - MSA Attribute - Form'!$B$8,'6c1 - MSA Attribute - Form'!$B$9))</f>
        <v/>
      </c>
      <c r="X15" s="119" t="str">
        <f t="shared" si="1"/>
        <v/>
      </c>
      <c r="Y15" s="117" t="str">
        <f>IF('6c1 - MSA Attribute - Form'!$C15="","",IF(AL15="TRUE",1,0))</f>
        <v/>
      </c>
      <c r="Z15" s="119" t="str">
        <f>IF('6c1 - MSA Attribute - Form'!K15="","",IF('6c1 - MSA Attribute - Form'!J15='6c1 - MSA Attribute - Form'!$C$8,'6c1 - MSA Attribute - Form'!$B$8,'6c1 - MSA Attribute - Form'!$B$9))</f>
        <v/>
      </c>
      <c r="AA15" s="119" t="str">
        <f>IF('6c1 - MSA Attribute - Form'!J15="","",IF('6c1 - MSA Attribute - Form'!K15='6c1 - MSA Attribute - Form'!$C$8,'6c1 - MSA Attribute - Form'!$B$8,'6c1 - MSA Attribute - Form'!$B$9))</f>
        <v/>
      </c>
      <c r="AB15" s="119" t="str">
        <f t="shared" si="2"/>
        <v/>
      </c>
      <c r="AC15" s="117" t="str">
        <f>IF('6c1 - MSA Attribute - Form'!$C15="","",IF(AM15="TRUE",1,0))</f>
        <v/>
      </c>
      <c r="AD15" s="116" t="str">
        <f>IF('6c1 - MSA Attribute - Form'!G15="","",IF(Z15="",AG15,AH15))</f>
        <v/>
      </c>
      <c r="AE15" s="116" t="str">
        <f>IF('6c1 - MSA Attribute - Form'!G15="","",IF(Z15="",AI15,AJ15))</f>
        <v/>
      </c>
      <c r="AF15" s="88"/>
      <c r="AG15" s="114" t="str">
        <f>IF('6c1 - MSA Attribute - Form'!G15="","",IF($R15+$S15+$V15+$W15=4,"TRUE",IF($R15+$S15+$V15+$W15=8,"TRUE","FALSE")))</f>
        <v/>
      </c>
      <c r="AH15" s="114" t="str">
        <f>IF('6c1 - MSA Attribute - Form'!J15="","",IF($R15+$S15+$V15+$W15+$Z15+$AA15=6,"TRUE",IF($R15+$S15+$V15+$W15+$Z15+$AA15=12,"TRUE","FALSE")))</f>
        <v/>
      </c>
      <c r="AI15" s="114" t="str">
        <f>IF('6c1 - MSA Attribute - Form'!G15="","",IF($R15+$S15+$V15+$W15+$Q15=5,"TRUE",IF($R15+$S15+$V15+$W15+$Q15=10,"TRUE","FALSE")))</f>
        <v/>
      </c>
      <c r="AJ15" s="114" t="str">
        <f>IF('6c1 - MSA Attribute - Form'!J15="","",IF($R15+$S15+$V15+$W15+$Z15+$AA15+$Q15=7,"TRUE",IF($R15+$S15+$V15+$W15+$Z15+$AA15+$Q15=14,"TRUE","FALSE")))</f>
        <v/>
      </c>
      <c r="AK15" s="113" t="str">
        <f>IF('6c1 - MSA Attribute - Form'!C15="","",IF('6c1 - MSA Attribute - Form'!Q15+'6c1 - MSA Attribute - Form'!R15+'6c1 - MSA Attribute - Form'!S15=3, "TRUE",IF('6c1 - MSA Attribute - Form'!Q15+'6c1 - MSA Attribute - Form'!R15+'6c1 - MSA Attribute - Form'!S15=6,"TRUE","FALSE")))</f>
        <v/>
      </c>
      <c r="AL15" s="113" t="str">
        <f>IF('6c1 - MSA Attribute - Form'!$C15="","",IF($Q15+V15+W15=3, "TRUE",IF($Q15+V15+W15=6,"TRUE","FALSE")))</f>
        <v/>
      </c>
      <c r="AM15" s="112" t="str">
        <f>IF('6c1 - MSA Attribute - Form'!J15="","",IF('6c1 - MSA Attribute - Form'!$C15="","",IF($Q15+Z15+AA15=3, "TRUE",IF($Q15+Z15+AA15=6,"TRUE","FALSE"))))</f>
        <v/>
      </c>
      <c r="AN15" s="111" t="str">
        <f t="shared" si="3"/>
        <v/>
      </c>
      <c r="AO15" s="111" t="str">
        <f t="shared" si="4"/>
        <v/>
      </c>
      <c r="AP15" s="111" t="str">
        <f t="shared" si="5"/>
        <v/>
      </c>
      <c r="AQ15" s="111" t="str">
        <f t="shared" si="6"/>
        <v/>
      </c>
      <c r="AR15" s="111" t="str">
        <f t="shared" si="7"/>
        <v/>
      </c>
      <c r="AS15" s="111" t="str">
        <f t="shared" ref="AS15:AS46" si="11">IF(Q15&lt;&gt;"",IF(V15&lt;&gt;W15,1,0),"")</f>
        <v/>
      </c>
      <c r="AT15" s="111" t="str">
        <f t="shared" si="8"/>
        <v/>
      </c>
      <c r="AU15" s="111" t="str">
        <f t="shared" si="9"/>
        <v/>
      </c>
      <c r="AV15" s="111" t="str">
        <f t="shared" si="10"/>
        <v/>
      </c>
    </row>
    <row r="16" spans="2:48" s="134" customFormat="1" ht="15.75">
      <c r="B16" s="133">
        <v>3</v>
      </c>
      <c r="C16" s="141"/>
      <c r="D16" s="140"/>
      <c r="E16" s="139"/>
      <c r="F16" s="137"/>
      <c r="G16" s="140"/>
      <c r="H16" s="139"/>
      <c r="I16" s="137"/>
      <c r="J16" s="143"/>
      <c r="K16" s="142"/>
      <c r="L16" s="131" t="str">
        <f>IF(D16="","",IF('6c1 - MSA Attribute - Form'!AD16="TRUE","Y","N"))</f>
        <v/>
      </c>
      <c r="M16" s="130" t="str">
        <f>IF(E16="","",IF('6c1 - MSA Attribute - Form'!AE16="TRUE","Y","N"))</f>
        <v/>
      </c>
      <c r="P16" s="121">
        <v>3</v>
      </c>
      <c r="Q16" s="120" t="str">
        <f>IF('6c1 - MSA Attribute - Form'!C16="","",IF('6c1 - MSA Attribute - Form'!C16='6c1 - MSA Attribute - Form'!$C$8,'6c1 - MSA Attribute - Form'!$B$8,'6c1 - MSA Attribute - Form'!$B$9))</f>
        <v/>
      </c>
      <c r="R16" s="119" t="str">
        <f>IF('6c1 - MSA Attribute - Form'!D16="","",IF('6c1 - MSA Attribute - Form'!D16='6c1 - MSA Attribute - Form'!$C$8,'6c1 - MSA Attribute - Form'!$B$8,'6c1 - MSA Attribute - Form'!$B$9))</f>
        <v/>
      </c>
      <c r="S16" s="117" t="str">
        <f>IF('6c1 - MSA Attribute - Form'!E16="","",IF('6c1 - MSA Attribute - Form'!E16='6c1 - MSA Attribute - Form'!$C$8,'6c1 - MSA Attribute - Form'!$B$8,'6c1 - MSA Attribute - Form'!$B$9))</f>
        <v/>
      </c>
      <c r="T16" s="119" t="str">
        <f t="shared" si="0"/>
        <v/>
      </c>
      <c r="U16" s="117" t="str">
        <f>IF('6c1 - MSA Attribute - Form'!$C16="","",IF(AK16="TRUE",1,0))</f>
        <v/>
      </c>
      <c r="V16" s="119" t="str">
        <f>IF('6c1 - MSA Attribute - Form'!H16="","",IF('6c1 - MSA Attribute - Form'!G16='6c1 - MSA Attribute - Form'!$C$8,'6c1 - MSA Attribute - Form'!$B$8,'6c1 - MSA Attribute - Form'!$B$9))</f>
        <v/>
      </c>
      <c r="W16" s="117" t="str">
        <f>IF('6c1 - MSA Attribute - Form'!G16="","",IF('6c1 - MSA Attribute - Form'!H16='6c1 - MSA Attribute - Form'!$C$8,'6c1 - MSA Attribute - Form'!$B$8,'6c1 - MSA Attribute - Form'!$B$9))</f>
        <v/>
      </c>
      <c r="X16" s="119" t="str">
        <f t="shared" si="1"/>
        <v/>
      </c>
      <c r="Y16" s="117" t="str">
        <f>IF('6c1 - MSA Attribute - Form'!$C16="","",IF(AL16="TRUE",1,0))</f>
        <v/>
      </c>
      <c r="Z16" s="119" t="str">
        <f>IF('6c1 - MSA Attribute - Form'!K16="","",IF('6c1 - MSA Attribute - Form'!J16='6c1 - MSA Attribute - Form'!$C$8,'6c1 - MSA Attribute - Form'!$B$8,'6c1 - MSA Attribute - Form'!$B$9))</f>
        <v/>
      </c>
      <c r="AA16" s="119" t="str">
        <f>IF('6c1 - MSA Attribute - Form'!J16="","",IF('6c1 - MSA Attribute - Form'!K16='6c1 - MSA Attribute - Form'!$C$8,'6c1 - MSA Attribute - Form'!$B$8,'6c1 - MSA Attribute - Form'!$B$9))</f>
        <v/>
      </c>
      <c r="AB16" s="119" t="str">
        <f t="shared" si="2"/>
        <v/>
      </c>
      <c r="AC16" s="117" t="str">
        <f>IF('6c1 - MSA Attribute - Form'!$C16="","",IF(AM16="TRUE",1,0))</f>
        <v/>
      </c>
      <c r="AD16" s="116" t="str">
        <f>IF('6c1 - MSA Attribute - Form'!G16="","",IF(Z16="",AG16,AH16))</f>
        <v/>
      </c>
      <c r="AE16" s="116" t="str">
        <f>IF('6c1 - MSA Attribute - Form'!G16="","",IF(Z16="",AI16,AJ16))</f>
        <v/>
      </c>
      <c r="AF16" s="88"/>
      <c r="AG16" s="114" t="str">
        <f>IF('6c1 - MSA Attribute - Form'!G16="","",IF($R16+$S16+$V16+$W16=4,"TRUE",IF($R16+$S16+$V16+$W16=8,"TRUE","FALSE")))</f>
        <v/>
      </c>
      <c r="AH16" s="114" t="str">
        <f>IF('6c1 - MSA Attribute - Form'!J16="","",IF($R16+$S16+$V16+$W16+$Z16+$AA16=6,"TRUE",IF($R16+$S16+$V16+$W16+$Z16+$AA16=12,"TRUE","FALSE")))</f>
        <v/>
      </c>
      <c r="AI16" s="114" t="str">
        <f>IF('6c1 - MSA Attribute - Form'!G16="","",IF($R16+$S16+$V16+$W16+$Q16=5,"TRUE",IF($R16+$S16+$V16+$W16+$Q16=10,"TRUE","FALSE")))</f>
        <v/>
      </c>
      <c r="AJ16" s="114" t="str">
        <f>IF('6c1 - MSA Attribute - Form'!J16="","",IF($R16+$S16+$V16+$W16+$Z16+$AA16+$Q16=7,"TRUE",IF($R16+$S16+$V16+$W16+$Z16+$AA16+$Q16=14,"TRUE","FALSE")))</f>
        <v/>
      </c>
      <c r="AK16" s="113" t="str">
        <f>IF('6c1 - MSA Attribute - Form'!C16="","",IF('6c1 - MSA Attribute - Form'!Q16+'6c1 - MSA Attribute - Form'!R16+'6c1 - MSA Attribute - Form'!S16=3, "TRUE",IF('6c1 - MSA Attribute - Form'!Q16+'6c1 - MSA Attribute - Form'!R16+'6c1 - MSA Attribute - Form'!S16=6,"TRUE","FALSE")))</f>
        <v/>
      </c>
      <c r="AL16" s="113" t="str">
        <f>IF('6c1 - MSA Attribute - Form'!$C16="","",IF($Q16+V16+W16=3, "TRUE",IF($Q16+V16+W16=6,"TRUE","FALSE")))</f>
        <v/>
      </c>
      <c r="AM16" s="112" t="str">
        <f>IF('6c1 - MSA Attribute - Form'!J16="","",IF('6c1 - MSA Attribute - Form'!$C16="","",IF($Q16+Z16+AA16=3, "TRUE",IF($Q16+Z16+AA16=6,"TRUE","FALSE"))))</f>
        <v/>
      </c>
      <c r="AN16" s="111" t="str">
        <f t="shared" si="3"/>
        <v/>
      </c>
      <c r="AO16" s="111" t="str">
        <f t="shared" si="4"/>
        <v/>
      </c>
      <c r="AP16" s="111" t="str">
        <f t="shared" si="5"/>
        <v/>
      </c>
      <c r="AQ16" s="111" t="str">
        <f t="shared" si="6"/>
        <v/>
      </c>
      <c r="AR16" s="111" t="str">
        <f t="shared" si="7"/>
        <v/>
      </c>
      <c r="AS16" s="111" t="str">
        <f t="shared" si="11"/>
        <v/>
      </c>
      <c r="AT16" s="111" t="str">
        <f t="shared" si="8"/>
        <v/>
      </c>
      <c r="AU16" s="111" t="str">
        <f t="shared" si="9"/>
        <v/>
      </c>
      <c r="AV16" s="111" t="str">
        <f t="shared" si="10"/>
        <v/>
      </c>
    </row>
    <row r="17" spans="2:48" s="134" customFormat="1" ht="15.75">
      <c r="B17" s="133">
        <v>4</v>
      </c>
      <c r="C17" s="141"/>
      <c r="D17" s="140"/>
      <c r="E17" s="139"/>
      <c r="F17" s="137"/>
      <c r="G17" s="140"/>
      <c r="H17" s="139"/>
      <c r="I17" s="137"/>
      <c r="J17" s="140"/>
      <c r="K17" s="139"/>
      <c r="L17" s="131" t="str">
        <f>IF(D17="","",IF('6c1 - MSA Attribute - Form'!AD17="TRUE","Y","N"))</f>
        <v/>
      </c>
      <c r="M17" s="130" t="str">
        <f>IF(E17="","",IF('6c1 - MSA Attribute - Form'!AE17="TRUE","Y","N"))</f>
        <v/>
      </c>
      <c r="P17" s="121">
        <v>4</v>
      </c>
      <c r="Q17" s="120" t="str">
        <f>IF('6c1 - MSA Attribute - Form'!C17="","",IF('6c1 - MSA Attribute - Form'!C17='6c1 - MSA Attribute - Form'!$C$8,'6c1 - MSA Attribute - Form'!$B$8,'6c1 - MSA Attribute - Form'!$B$9))</f>
        <v/>
      </c>
      <c r="R17" s="119" t="str">
        <f>IF('6c1 - MSA Attribute - Form'!D17="","",IF('6c1 - MSA Attribute - Form'!D17='6c1 - MSA Attribute - Form'!$C$8,'6c1 - MSA Attribute - Form'!$B$8,'6c1 - MSA Attribute - Form'!$B$9))</f>
        <v/>
      </c>
      <c r="S17" s="117" t="str">
        <f>IF('6c1 - MSA Attribute - Form'!E17="","",IF('6c1 - MSA Attribute - Form'!E17='6c1 - MSA Attribute - Form'!$C$8,'6c1 - MSA Attribute - Form'!$B$8,'6c1 - MSA Attribute - Form'!$B$9))</f>
        <v/>
      </c>
      <c r="T17" s="119" t="str">
        <f t="shared" si="0"/>
        <v/>
      </c>
      <c r="U17" s="117" t="str">
        <f>IF('6c1 - MSA Attribute - Form'!$C17="","",IF(AK17="TRUE",1,0))</f>
        <v/>
      </c>
      <c r="V17" s="119" t="str">
        <f>IF('6c1 - MSA Attribute - Form'!H17="","",IF('6c1 - MSA Attribute - Form'!G17='6c1 - MSA Attribute - Form'!$C$8,'6c1 - MSA Attribute - Form'!$B$8,'6c1 - MSA Attribute - Form'!$B$9))</f>
        <v/>
      </c>
      <c r="W17" s="117" t="str">
        <f>IF('6c1 - MSA Attribute - Form'!G17="","",IF('6c1 - MSA Attribute - Form'!H17='6c1 - MSA Attribute - Form'!$C$8,'6c1 - MSA Attribute - Form'!$B$8,'6c1 - MSA Attribute - Form'!$B$9))</f>
        <v/>
      </c>
      <c r="X17" s="119" t="str">
        <f t="shared" si="1"/>
        <v/>
      </c>
      <c r="Y17" s="117" t="str">
        <f>IF('6c1 - MSA Attribute - Form'!$C17="","",IF(AL17="TRUE",1,0))</f>
        <v/>
      </c>
      <c r="Z17" s="119" t="str">
        <f>IF('6c1 - MSA Attribute - Form'!K17="","",IF('6c1 - MSA Attribute - Form'!J17='6c1 - MSA Attribute - Form'!$C$8,'6c1 - MSA Attribute - Form'!$B$8,'6c1 - MSA Attribute - Form'!$B$9))</f>
        <v/>
      </c>
      <c r="AA17" s="119" t="str">
        <f>IF('6c1 - MSA Attribute - Form'!J17="","",IF('6c1 - MSA Attribute - Form'!K17='6c1 - MSA Attribute - Form'!$C$8,'6c1 - MSA Attribute - Form'!$B$8,'6c1 - MSA Attribute - Form'!$B$9))</f>
        <v/>
      </c>
      <c r="AB17" s="119" t="str">
        <f t="shared" si="2"/>
        <v/>
      </c>
      <c r="AC17" s="117" t="str">
        <f>IF('6c1 - MSA Attribute - Form'!$C17="","",IF(AM17="TRUE",1,0))</f>
        <v/>
      </c>
      <c r="AD17" s="116" t="str">
        <f>IF('6c1 - MSA Attribute - Form'!G17="","",IF(Z17="",AG17,AH17))</f>
        <v/>
      </c>
      <c r="AE17" s="116" t="str">
        <f>IF('6c1 - MSA Attribute - Form'!G17="","",IF(Z17="",AI17,AJ17))</f>
        <v/>
      </c>
      <c r="AF17" s="88"/>
      <c r="AG17" s="114" t="str">
        <f>IF('6c1 - MSA Attribute - Form'!G17="","",IF($R17+$S17+$V17+$W17=4,"TRUE",IF($R17+$S17+$V17+$W17=8,"TRUE","FALSE")))</f>
        <v/>
      </c>
      <c r="AH17" s="114" t="str">
        <f>IF('6c1 - MSA Attribute - Form'!J17="","",IF($R17+$S17+$V17+$W17+$Z17+$AA17=6,"TRUE",IF($R17+$S17+$V17+$W17+$Z17+$AA17=12,"TRUE","FALSE")))</f>
        <v/>
      </c>
      <c r="AI17" s="114" t="str">
        <f>IF('6c1 - MSA Attribute - Form'!G17="","",IF($R17+$S17+$V17+$W17+$Q17=5,"TRUE",IF($R17+$S17+$V17+$W17+$Q17=10,"TRUE","FALSE")))</f>
        <v/>
      </c>
      <c r="AJ17" s="114" t="str">
        <f>IF('6c1 - MSA Attribute - Form'!J17="","",IF($R17+$S17+$V17+$W17+$Z17+$AA17+$Q17=7,"TRUE",IF($R17+$S17+$V17+$W17+$Z17+$AA17+$Q17=14,"TRUE","FALSE")))</f>
        <v/>
      </c>
      <c r="AK17" s="113" t="str">
        <f>IF('6c1 - MSA Attribute - Form'!C17="","",IF('6c1 - MSA Attribute - Form'!Q17+'6c1 - MSA Attribute - Form'!R17+'6c1 - MSA Attribute - Form'!S17=3, "TRUE",IF('6c1 - MSA Attribute - Form'!Q17+'6c1 - MSA Attribute - Form'!R17+'6c1 - MSA Attribute - Form'!S17=6,"TRUE","FALSE")))</f>
        <v/>
      </c>
      <c r="AL17" s="113" t="str">
        <f>IF('6c1 - MSA Attribute - Form'!$C17="","",IF($Q17+V17+W17=3, "TRUE",IF($Q17+V17+W17=6,"TRUE","FALSE")))</f>
        <v/>
      </c>
      <c r="AM17" s="112" t="str">
        <f>IF('6c1 - MSA Attribute - Form'!J17="","",IF('6c1 - MSA Attribute - Form'!$C17="","",IF($Q17+Z17+AA17=3, "TRUE",IF($Q17+Z17+AA17=6,"TRUE","FALSE"))))</f>
        <v/>
      </c>
      <c r="AN17" s="111" t="str">
        <f t="shared" si="3"/>
        <v/>
      </c>
      <c r="AO17" s="111" t="str">
        <f t="shared" si="4"/>
        <v/>
      </c>
      <c r="AP17" s="111" t="str">
        <f t="shared" si="5"/>
        <v/>
      </c>
      <c r="AQ17" s="111" t="str">
        <f t="shared" si="6"/>
        <v/>
      </c>
      <c r="AR17" s="111" t="str">
        <f t="shared" si="7"/>
        <v/>
      </c>
      <c r="AS17" s="111" t="str">
        <f t="shared" si="11"/>
        <v/>
      </c>
      <c r="AT17" s="111" t="str">
        <f t="shared" si="8"/>
        <v/>
      </c>
      <c r="AU17" s="111" t="str">
        <f t="shared" si="9"/>
        <v/>
      </c>
      <c r="AV17" s="111" t="str">
        <f t="shared" si="10"/>
        <v/>
      </c>
    </row>
    <row r="18" spans="2:48" s="134" customFormat="1" ht="15.75">
      <c r="B18" s="133">
        <v>5</v>
      </c>
      <c r="C18" s="141"/>
      <c r="D18" s="140"/>
      <c r="E18" s="142"/>
      <c r="F18" s="137"/>
      <c r="G18" s="143"/>
      <c r="H18" s="142"/>
      <c r="I18" s="137"/>
      <c r="J18" s="140"/>
      <c r="K18" s="139"/>
      <c r="L18" s="131" t="str">
        <f>IF(D18="","",IF('6c1 - MSA Attribute - Form'!AD18="TRUE","Y","N"))</f>
        <v/>
      </c>
      <c r="M18" s="130" t="str">
        <f>IF(E18="","",IF('6c1 - MSA Attribute - Form'!AE18="TRUE","Y","N"))</f>
        <v/>
      </c>
      <c r="P18" s="121">
        <v>5</v>
      </c>
      <c r="Q18" s="120" t="str">
        <f>IF('6c1 - MSA Attribute - Form'!C18="","",IF('6c1 - MSA Attribute - Form'!C18='6c1 - MSA Attribute - Form'!$C$8,'6c1 - MSA Attribute - Form'!$B$8,'6c1 - MSA Attribute - Form'!$B$9))</f>
        <v/>
      </c>
      <c r="R18" s="119" t="str">
        <f>IF('6c1 - MSA Attribute - Form'!D18="","",IF('6c1 - MSA Attribute - Form'!D18='6c1 - MSA Attribute - Form'!$C$8,'6c1 - MSA Attribute - Form'!$B$8,'6c1 - MSA Attribute - Form'!$B$9))</f>
        <v/>
      </c>
      <c r="S18" s="117" t="str">
        <f>IF('6c1 - MSA Attribute - Form'!E18="","",IF('6c1 - MSA Attribute - Form'!E18='6c1 - MSA Attribute - Form'!$C$8,'6c1 - MSA Attribute - Form'!$B$8,'6c1 - MSA Attribute - Form'!$B$9))</f>
        <v/>
      </c>
      <c r="T18" s="119" t="str">
        <f t="shared" si="0"/>
        <v/>
      </c>
      <c r="U18" s="117" t="str">
        <f>IF('6c1 - MSA Attribute - Form'!$C18="","",IF(AK18="TRUE",1,0))</f>
        <v/>
      </c>
      <c r="V18" s="119" t="str">
        <f>IF('6c1 - MSA Attribute - Form'!H18="","",IF('6c1 - MSA Attribute - Form'!G18='6c1 - MSA Attribute - Form'!$C$8,'6c1 - MSA Attribute - Form'!$B$8,'6c1 - MSA Attribute - Form'!$B$9))</f>
        <v/>
      </c>
      <c r="W18" s="117" t="str">
        <f>IF('6c1 - MSA Attribute - Form'!G18="","",IF('6c1 - MSA Attribute - Form'!H18='6c1 - MSA Attribute - Form'!$C$8,'6c1 - MSA Attribute - Form'!$B$8,'6c1 - MSA Attribute - Form'!$B$9))</f>
        <v/>
      </c>
      <c r="X18" s="119" t="str">
        <f t="shared" si="1"/>
        <v/>
      </c>
      <c r="Y18" s="117" t="str">
        <f>IF('6c1 - MSA Attribute - Form'!$C18="","",IF(AL18="TRUE",1,0))</f>
        <v/>
      </c>
      <c r="Z18" s="119" t="str">
        <f>IF('6c1 - MSA Attribute - Form'!K18="","",IF('6c1 - MSA Attribute - Form'!J18='6c1 - MSA Attribute - Form'!$C$8,'6c1 - MSA Attribute - Form'!$B$8,'6c1 - MSA Attribute - Form'!$B$9))</f>
        <v/>
      </c>
      <c r="AA18" s="119" t="str">
        <f>IF('6c1 - MSA Attribute - Form'!J18="","",IF('6c1 - MSA Attribute - Form'!K18='6c1 - MSA Attribute - Form'!$C$8,'6c1 - MSA Attribute - Form'!$B$8,'6c1 - MSA Attribute - Form'!$B$9))</f>
        <v/>
      </c>
      <c r="AB18" s="119" t="str">
        <f t="shared" si="2"/>
        <v/>
      </c>
      <c r="AC18" s="117" t="str">
        <f>IF('6c1 - MSA Attribute - Form'!$C18="","",IF(AM18="TRUE",1,0))</f>
        <v/>
      </c>
      <c r="AD18" s="116" t="str">
        <f>IF('6c1 - MSA Attribute - Form'!G18="","",IF(Z18="",AG18,AH18))</f>
        <v/>
      </c>
      <c r="AE18" s="116" t="str">
        <f>IF('6c1 - MSA Attribute - Form'!G18="","",IF(Z18="",AI18,AJ18))</f>
        <v/>
      </c>
      <c r="AF18" s="88"/>
      <c r="AG18" s="114" t="str">
        <f>IF('6c1 - MSA Attribute - Form'!G18="","",IF($R18+$S18+$V18+$W18=4,"TRUE",IF($R18+$S18+$V18+$W18=8,"TRUE","FALSE")))</f>
        <v/>
      </c>
      <c r="AH18" s="114" t="str">
        <f>IF('6c1 - MSA Attribute - Form'!J18="","",IF($R18+$S18+$V18+$W18+$Z18+$AA18=6,"TRUE",IF($R18+$S18+$V18+$W18+$Z18+$AA18=12,"TRUE","FALSE")))</f>
        <v/>
      </c>
      <c r="AI18" s="114" t="str">
        <f>IF('6c1 - MSA Attribute - Form'!G18="","",IF($R18+$S18+$V18+$W18+$Q18=5,"TRUE",IF($R18+$S18+$V18+$W18+$Q18=10,"TRUE","FALSE")))</f>
        <v/>
      </c>
      <c r="AJ18" s="114" t="str">
        <f>IF('6c1 - MSA Attribute - Form'!J18="","",IF($R18+$S18+$V18+$W18+$Z18+$AA18+$Q18=7,"TRUE",IF($R18+$S18+$V18+$W18+$Z18+$AA18+$Q18=14,"TRUE","FALSE")))</f>
        <v/>
      </c>
      <c r="AK18" s="113" t="str">
        <f>IF('6c1 - MSA Attribute - Form'!C18="","",IF('6c1 - MSA Attribute - Form'!Q18+'6c1 - MSA Attribute - Form'!R18+'6c1 - MSA Attribute - Form'!S18=3, "TRUE",IF('6c1 - MSA Attribute - Form'!Q18+'6c1 - MSA Attribute - Form'!R18+'6c1 - MSA Attribute - Form'!S18=6,"TRUE","FALSE")))</f>
        <v/>
      </c>
      <c r="AL18" s="113" t="str">
        <f>IF('6c1 - MSA Attribute - Form'!$C18="","",IF($Q18+V18+W18=3, "TRUE",IF($Q18+V18+W18=6,"TRUE","FALSE")))</f>
        <v/>
      </c>
      <c r="AM18" s="112" t="str">
        <f>IF('6c1 - MSA Attribute - Form'!J18="","",IF('6c1 - MSA Attribute - Form'!$C18="","",IF($Q18+Z18+AA18=3, "TRUE",IF($Q18+Z18+AA18=6,"TRUE","FALSE"))))</f>
        <v/>
      </c>
      <c r="AN18" s="111" t="str">
        <f t="shared" si="3"/>
        <v/>
      </c>
      <c r="AO18" s="111" t="str">
        <f t="shared" si="4"/>
        <v/>
      </c>
      <c r="AP18" s="111" t="str">
        <f t="shared" si="5"/>
        <v/>
      </c>
      <c r="AQ18" s="111" t="str">
        <f t="shared" si="6"/>
        <v/>
      </c>
      <c r="AR18" s="111" t="str">
        <f t="shared" si="7"/>
        <v/>
      </c>
      <c r="AS18" s="111" t="str">
        <f t="shared" si="11"/>
        <v/>
      </c>
      <c r="AT18" s="111" t="str">
        <f t="shared" si="8"/>
        <v/>
      </c>
      <c r="AU18" s="111" t="str">
        <f t="shared" si="9"/>
        <v/>
      </c>
      <c r="AV18" s="111" t="str">
        <f t="shared" si="10"/>
        <v/>
      </c>
    </row>
    <row r="19" spans="2:48" s="134" customFormat="1" ht="15.75">
      <c r="B19" s="133">
        <v>6</v>
      </c>
      <c r="C19" s="141"/>
      <c r="D19" s="140"/>
      <c r="E19" s="139"/>
      <c r="F19" s="137"/>
      <c r="G19" s="140"/>
      <c r="H19" s="139"/>
      <c r="I19" s="137"/>
      <c r="J19" s="140"/>
      <c r="K19" s="139"/>
      <c r="L19" s="131" t="str">
        <f>IF(D19="","",IF('6c1 - MSA Attribute - Form'!AD19="TRUE","Y","N"))</f>
        <v/>
      </c>
      <c r="M19" s="130" t="str">
        <f>IF(E19="","",IF('6c1 - MSA Attribute - Form'!AE19="TRUE","Y","N"))</f>
        <v/>
      </c>
      <c r="P19" s="121">
        <v>6</v>
      </c>
      <c r="Q19" s="120" t="str">
        <f>IF('6c1 - MSA Attribute - Form'!C19="","",IF('6c1 - MSA Attribute - Form'!C19='6c1 - MSA Attribute - Form'!$C$8,'6c1 - MSA Attribute - Form'!$B$8,'6c1 - MSA Attribute - Form'!$B$9))</f>
        <v/>
      </c>
      <c r="R19" s="119" t="str">
        <f>IF('6c1 - MSA Attribute - Form'!D19="","",IF('6c1 - MSA Attribute - Form'!D19='6c1 - MSA Attribute - Form'!$C$8,'6c1 - MSA Attribute - Form'!$B$8,'6c1 - MSA Attribute - Form'!$B$9))</f>
        <v/>
      </c>
      <c r="S19" s="117" t="str">
        <f>IF('6c1 - MSA Attribute - Form'!E19="","",IF('6c1 - MSA Attribute - Form'!E19='6c1 - MSA Attribute - Form'!$C$8,'6c1 - MSA Attribute - Form'!$B$8,'6c1 - MSA Attribute - Form'!$B$9))</f>
        <v/>
      </c>
      <c r="T19" s="119" t="str">
        <f t="shared" si="0"/>
        <v/>
      </c>
      <c r="U19" s="117" t="str">
        <f>IF('6c1 - MSA Attribute - Form'!$C19="","",IF(AK19="TRUE",1,0))</f>
        <v/>
      </c>
      <c r="V19" s="119" t="str">
        <f>IF('6c1 - MSA Attribute - Form'!H19="","",IF('6c1 - MSA Attribute - Form'!G19='6c1 - MSA Attribute - Form'!$C$8,'6c1 - MSA Attribute - Form'!$B$8,'6c1 - MSA Attribute - Form'!$B$9))</f>
        <v/>
      </c>
      <c r="W19" s="117" t="str">
        <f>IF('6c1 - MSA Attribute - Form'!G19="","",IF('6c1 - MSA Attribute - Form'!H19='6c1 - MSA Attribute - Form'!$C$8,'6c1 - MSA Attribute - Form'!$B$8,'6c1 - MSA Attribute - Form'!$B$9))</f>
        <v/>
      </c>
      <c r="X19" s="119" t="str">
        <f t="shared" si="1"/>
        <v/>
      </c>
      <c r="Y19" s="117" t="str">
        <f>IF('6c1 - MSA Attribute - Form'!$C19="","",IF(AL19="TRUE",1,0))</f>
        <v/>
      </c>
      <c r="Z19" s="119" t="str">
        <f>IF('6c1 - MSA Attribute - Form'!K19="","",IF('6c1 - MSA Attribute - Form'!J19='6c1 - MSA Attribute - Form'!$C$8,'6c1 - MSA Attribute - Form'!$B$8,'6c1 - MSA Attribute - Form'!$B$9))</f>
        <v/>
      </c>
      <c r="AA19" s="119" t="str">
        <f>IF('6c1 - MSA Attribute - Form'!J19="","",IF('6c1 - MSA Attribute - Form'!K19='6c1 - MSA Attribute - Form'!$C$8,'6c1 - MSA Attribute - Form'!$B$8,'6c1 - MSA Attribute - Form'!$B$9))</f>
        <v/>
      </c>
      <c r="AB19" s="119" t="str">
        <f t="shared" si="2"/>
        <v/>
      </c>
      <c r="AC19" s="117" t="str">
        <f>IF('6c1 - MSA Attribute - Form'!$C19="","",IF(AM19="TRUE",1,0))</f>
        <v/>
      </c>
      <c r="AD19" s="116" t="str">
        <f>IF('6c1 - MSA Attribute - Form'!G19="","",IF(Z19="",AG19,AH19))</f>
        <v/>
      </c>
      <c r="AE19" s="116" t="str">
        <f>IF('6c1 - MSA Attribute - Form'!G19="","",IF(Z19="",AI19,AJ19))</f>
        <v/>
      </c>
      <c r="AF19" s="88"/>
      <c r="AG19" s="114" t="str">
        <f>IF('6c1 - MSA Attribute - Form'!G19="","",IF($R19+$S19+$V19+$W19=4,"TRUE",IF($R19+$S19+$V19+$W19=8,"TRUE","FALSE")))</f>
        <v/>
      </c>
      <c r="AH19" s="114" t="str">
        <f>IF('6c1 - MSA Attribute - Form'!J19="","",IF($R19+$S19+$V19+$W19+$Z19+$AA19=6,"TRUE",IF($R19+$S19+$V19+$W19+$Z19+$AA19=12,"TRUE","FALSE")))</f>
        <v/>
      </c>
      <c r="AI19" s="114" t="str">
        <f>IF('6c1 - MSA Attribute - Form'!G19="","",IF($R19+$S19+$V19+$W19+$Q19=5,"TRUE",IF($R19+$S19+$V19+$W19+$Q19=10,"TRUE","FALSE")))</f>
        <v/>
      </c>
      <c r="AJ19" s="114" t="str">
        <f>IF('6c1 - MSA Attribute - Form'!J19="","",IF($R19+$S19+$V19+$W19+$Z19+$AA19+$Q19=7,"TRUE",IF($R19+$S19+$V19+$W19+$Z19+$AA19+$Q19=14,"TRUE","FALSE")))</f>
        <v/>
      </c>
      <c r="AK19" s="113" t="str">
        <f>IF('6c1 - MSA Attribute - Form'!C19="","",IF('6c1 - MSA Attribute - Form'!Q19+'6c1 - MSA Attribute - Form'!R19+'6c1 - MSA Attribute - Form'!S19=3, "TRUE",IF('6c1 - MSA Attribute - Form'!Q19+'6c1 - MSA Attribute - Form'!R19+'6c1 - MSA Attribute - Form'!S19=6,"TRUE","FALSE")))</f>
        <v/>
      </c>
      <c r="AL19" s="113" t="str">
        <f>IF('6c1 - MSA Attribute - Form'!$C19="","",IF($Q19+V19+W19=3, "TRUE",IF($Q19+V19+W19=6,"TRUE","FALSE")))</f>
        <v/>
      </c>
      <c r="AM19" s="112" t="str">
        <f>IF('6c1 - MSA Attribute - Form'!J19="","",IF('6c1 - MSA Attribute - Form'!$C19="","",IF($Q19+Z19+AA19=3, "TRUE",IF($Q19+Z19+AA19=6,"TRUE","FALSE"))))</f>
        <v/>
      </c>
      <c r="AN19" s="111" t="str">
        <f t="shared" si="3"/>
        <v/>
      </c>
      <c r="AO19" s="111" t="str">
        <f t="shared" si="4"/>
        <v/>
      </c>
      <c r="AP19" s="111" t="str">
        <f t="shared" si="5"/>
        <v/>
      </c>
      <c r="AQ19" s="111" t="str">
        <f t="shared" si="6"/>
        <v/>
      </c>
      <c r="AR19" s="111" t="str">
        <f t="shared" si="7"/>
        <v/>
      </c>
      <c r="AS19" s="111" t="str">
        <f t="shared" si="11"/>
        <v/>
      </c>
      <c r="AT19" s="111" t="str">
        <f t="shared" si="8"/>
        <v/>
      </c>
      <c r="AU19" s="111" t="str">
        <f t="shared" si="9"/>
        <v/>
      </c>
      <c r="AV19" s="111" t="str">
        <f t="shared" si="10"/>
        <v/>
      </c>
    </row>
    <row r="20" spans="2:48" s="134" customFormat="1" ht="15.75">
      <c r="B20" s="133">
        <v>7</v>
      </c>
      <c r="C20" s="141"/>
      <c r="D20" s="140"/>
      <c r="E20" s="139"/>
      <c r="F20" s="137"/>
      <c r="G20" s="140"/>
      <c r="H20" s="139"/>
      <c r="I20" s="137"/>
      <c r="J20" s="140"/>
      <c r="K20" s="139"/>
      <c r="L20" s="131" t="str">
        <f>IF(D20="","",IF('6c1 - MSA Attribute - Form'!AD20="TRUE","Y","N"))</f>
        <v/>
      </c>
      <c r="M20" s="130" t="str">
        <f>IF(E20="","",IF('6c1 - MSA Attribute - Form'!AE20="TRUE","Y","N"))</f>
        <v/>
      </c>
      <c r="P20" s="121">
        <v>7</v>
      </c>
      <c r="Q20" s="120" t="str">
        <f>IF('6c1 - MSA Attribute - Form'!C20="","",IF('6c1 - MSA Attribute - Form'!C20='6c1 - MSA Attribute - Form'!$C$8,'6c1 - MSA Attribute - Form'!$B$8,'6c1 - MSA Attribute - Form'!$B$9))</f>
        <v/>
      </c>
      <c r="R20" s="119" t="str">
        <f>IF('6c1 - MSA Attribute - Form'!D20="","",IF('6c1 - MSA Attribute - Form'!D20='6c1 - MSA Attribute - Form'!$C$8,'6c1 - MSA Attribute - Form'!$B$8,'6c1 - MSA Attribute - Form'!$B$9))</f>
        <v/>
      </c>
      <c r="S20" s="117" t="str">
        <f>IF('6c1 - MSA Attribute - Form'!E20="","",IF('6c1 - MSA Attribute - Form'!E20='6c1 - MSA Attribute - Form'!$C$8,'6c1 - MSA Attribute - Form'!$B$8,'6c1 - MSA Attribute - Form'!$B$9))</f>
        <v/>
      </c>
      <c r="T20" s="119" t="str">
        <f t="shared" si="0"/>
        <v/>
      </c>
      <c r="U20" s="117" t="str">
        <f>IF('6c1 - MSA Attribute - Form'!$C20="","",IF(AK20="TRUE",1,0))</f>
        <v/>
      </c>
      <c r="V20" s="119" t="str">
        <f>IF('6c1 - MSA Attribute - Form'!H20="","",IF('6c1 - MSA Attribute - Form'!G20='6c1 - MSA Attribute - Form'!$C$8,'6c1 - MSA Attribute - Form'!$B$8,'6c1 - MSA Attribute - Form'!$B$9))</f>
        <v/>
      </c>
      <c r="W20" s="117" t="str">
        <f>IF('6c1 - MSA Attribute - Form'!G20="","",IF('6c1 - MSA Attribute - Form'!H20='6c1 - MSA Attribute - Form'!$C$8,'6c1 - MSA Attribute - Form'!$B$8,'6c1 - MSA Attribute - Form'!$B$9))</f>
        <v/>
      </c>
      <c r="X20" s="119" t="str">
        <f t="shared" si="1"/>
        <v/>
      </c>
      <c r="Y20" s="117" t="str">
        <f>IF('6c1 - MSA Attribute - Form'!$C20="","",IF(AL20="TRUE",1,0))</f>
        <v/>
      </c>
      <c r="Z20" s="119" t="str">
        <f>IF('6c1 - MSA Attribute - Form'!K20="","",IF('6c1 - MSA Attribute - Form'!J20='6c1 - MSA Attribute - Form'!$C$8,'6c1 - MSA Attribute - Form'!$B$8,'6c1 - MSA Attribute - Form'!$B$9))</f>
        <v/>
      </c>
      <c r="AA20" s="119" t="str">
        <f>IF('6c1 - MSA Attribute - Form'!J20="","",IF('6c1 - MSA Attribute - Form'!K20='6c1 - MSA Attribute - Form'!$C$8,'6c1 - MSA Attribute - Form'!$B$8,'6c1 - MSA Attribute - Form'!$B$9))</f>
        <v/>
      </c>
      <c r="AB20" s="119" t="str">
        <f t="shared" si="2"/>
        <v/>
      </c>
      <c r="AC20" s="117" t="str">
        <f>IF('6c1 - MSA Attribute - Form'!$C20="","",IF(AM20="TRUE",1,0))</f>
        <v/>
      </c>
      <c r="AD20" s="116" t="str">
        <f>IF('6c1 - MSA Attribute - Form'!G20="","",IF(Z20="",AG20,AH20))</f>
        <v/>
      </c>
      <c r="AE20" s="116" t="str">
        <f>IF('6c1 - MSA Attribute - Form'!G20="","",IF(Z20="",AI20,AJ20))</f>
        <v/>
      </c>
      <c r="AF20" s="88"/>
      <c r="AG20" s="114" t="str">
        <f>IF('6c1 - MSA Attribute - Form'!G20="","",IF($R20+$S20+$V20+$W20=4,"TRUE",IF($R20+$S20+$V20+$W20=8,"TRUE","FALSE")))</f>
        <v/>
      </c>
      <c r="AH20" s="114" t="str">
        <f>IF('6c1 - MSA Attribute - Form'!J20="","",IF($R20+$S20+$V20+$W20+$Z20+$AA20=6,"TRUE",IF($R20+$S20+$V20+$W20+$Z20+$AA20=12,"TRUE","FALSE")))</f>
        <v/>
      </c>
      <c r="AI20" s="114" t="str">
        <f>IF('6c1 - MSA Attribute - Form'!G20="","",IF($R20+$S20+$V20+$W20+$Q20=5,"TRUE",IF($R20+$S20+$V20+$W20+$Q20=10,"TRUE","FALSE")))</f>
        <v/>
      </c>
      <c r="AJ20" s="114" t="str">
        <f>IF('6c1 - MSA Attribute - Form'!J20="","",IF($R20+$S20+$V20+$W20+$Z20+$AA20+$Q20=7,"TRUE",IF($R20+$S20+$V20+$W20+$Z20+$AA20+$Q20=14,"TRUE","FALSE")))</f>
        <v/>
      </c>
      <c r="AK20" s="113" t="str">
        <f>IF('6c1 - MSA Attribute - Form'!C20="","",IF('6c1 - MSA Attribute - Form'!Q20+'6c1 - MSA Attribute - Form'!R20+'6c1 - MSA Attribute - Form'!S20=3, "TRUE",IF('6c1 - MSA Attribute - Form'!Q20+'6c1 - MSA Attribute - Form'!R20+'6c1 - MSA Attribute - Form'!S20=6,"TRUE","FALSE")))</f>
        <v/>
      </c>
      <c r="AL20" s="113" t="str">
        <f>IF('6c1 - MSA Attribute - Form'!$C20="","",IF($Q20+V20+W20=3, "TRUE",IF($Q20+V20+W20=6,"TRUE","FALSE")))</f>
        <v/>
      </c>
      <c r="AM20" s="112" t="str">
        <f>IF('6c1 - MSA Attribute - Form'!J20="","",IF('6c1 - MSA Attribute - Form'!$C20="","",IF($Q20+Z20+AA20=3, "TRUE",IF($Q20+Z20+AA20=6,"TRUE","FALSE"))))</f>
        <v/>
      </c>
      <c r="AN20" s="111" t="str">
        <f t="shared" si="3"/>
        <v/>
      </c>
      <c r="AO20" s="111" t="str">
        <f t="shared" si="4"/>
        <v/>
      </c>
      <c r="AP20" s="111" t="str">
        <f t="shared" si="5"/>
        <v/>
      </c>
      <c r="AQ20" s="111" t="str">
        <f t="shared" si="6"/>
        <v/>
      </c>
      <c r="AR20" s="111" t="str">
        <f t="shared" si="7"/>
        <v/>
      </c>
      <c r="AS20" s="111" t="str">
        <f t="shared" si="11"/>
        <v/>
      </c>
      <c r="AT20" s="111" t="str">
        <f t="shared" si="8"/>
        <v/>
      </c>
      <c r="AU20" s="111" t="str">
        <f t="shared" si="9"/>
        <v/>
      </c>
      <c r="AV20" s="111" t="str">
        <f t="shared" si="10"/>
        <v/>
      </c>
    </row>
    <row r="21" spans="2:48" s="134" customFormat="1" ht="15.75">
      <c r="B21" s="133">
        <v>8</v>
      </c>
      <c r="C21" s="141"/>
      <c r="D21" s="140"/>
      <c r="E21" s="139"/>
      <c r="F21" s="137"/>
      <c r="G21" s="140"/>
      <c r="H21" s="139"/>
      <c r="I21" s="137"/>
      <c r="J21" s="140"/>
      <c r="K21" s="139"/>
      <c r="L21" s="131" t="str">
        <f>IF(D21="","",IF('6c1 - MSA Attribute - Form'!AD21="TRUE","Y","N"))</f>
        <v/>
      </c>
      <c r="M21" s="130" t="str">
        <f>IF(E21="","",IF('6c1 - MSA Attribute - Form'!AE21="TRUE","Y","N"))</f>
        <v/>
      </c>
      <c r="P21" s="121">
        <v>8</v>
      </c>
      <c r="Q21" s="120" t="str">
        <f>IF('6c1 - MSA Attribute - Form'!C21="","",IF('6c1 - MSA Attribute - Form'!C21='6c1 - MSA Attribute - Form'!$C$8,'6c1 - MSA Attribute - Form'!$B$8,'6c1 - MSA Attribute - Form'!$B$9))</f>
        <v/>
      </c>
      <c r="R21" s="119" t="str">
        <f>IF('6c1 - MSA Attribute - Form'!D21="","",IF('6c1 - MSA Attribute - Form'!D21='6c1 - MSA Attribute - Form'!$C$8,'6c1 - MSA Attribute - Form'!$B$8,'6c1 - MSA Attribute - Form'!$B$9))</f>
        <v/>
      </c>
      <c r="S21" s="117" t="str">
        <f>IF('6c1 - MSA Attribute - Form'!E21="","",IF('6c1 - MSA Attribute - Form'!E21='6c1 - MSA Attribute - Form'!$C$8,'6c1 - MSA Attribute - Form'!$B$8,'6c1 - MSA Attribute - Form'!$B$9))</f>
        <v/>
      </c>
      <c r="T21" s="119" t="str">
        <f t="shared" si="0"/>
        <v/>
      </c>
      <c r="U21" s="117" t="str">
        <f>IF('6c1 - MSA Attribute - Form'!$C21="","",IF(AK21="TRUE",1,0))</f>
        <v/>
      </c>
      <c r="V21" s="119" t="str">
        <f>IF('6c1 - MSA Attribute - Form'!H21="","",IF('6c1 - MSA Attribute - Form'!G21='6c1 - MSA Attribute - Form'!$C$8,'6c1 - MSA Attribute - Form'!$B$8,'6c1 - MSA Attribute - Form'!$B$9))</f>
        <v/>
      </c>
      <c r="W21" s="117" t="str">
        <f>IF('6c1 - MSA Attribute - Form'!G21="","",IF('6c1 - MSA Attribute - Form'!H21='6c1 - MSA Attribute - Form'!$C$8,'6c1 - MSA Attribute - Form'!$B$8,'6c1 - MSA Attribute - Form'!$B$9))</f>
        <v/>
      </c>
      <c r="X21" s="119" t="str">
        <f t="shared" si="1"/>
        <v/>
      </c>
      <c r="Y21" s="117" t="str">
        <f>IF('6c1 - MSA Attribute - Form'!$C21="","",IF(AL21="TRUE",1,0))</f>
        <v/>
      </c>
      <c r="Z21" s="119" t="str">
        <f>IF('6c1 - MSA Attribute - Form'!K21="","",IF('6c1 - MSA Attribute - Form'!J21='6c1 - MSA Attribute - Form'!$C$8,'6c1 - MSA Attribute - Form'!$B$8,'6c1 - MSA Attribute - Form'!$B$9))</f>
        <v/>
      </c>
      <c r="AA21" s="119" t="str">
        <f>IF('6c1 - MSA Attribute - Form'!J21="","",IF('6c1 - MSA Attribute - Form'!K21='6c1 - MSA Attribute - Form'!$C$8,'6c1 - MSA Attribute - Form'!$B$8,'6c1 - MSA Attribute - Form'!$B$9))</f>
        <v/>
      </c>
      <c r="AB21" s="119" t="str">
        <f t="shared" si="2"/>
        <v/>
      </c>
      <c r="AC21" s="117" t="str">
        <f>IF('6c1 - MSA Attribute - Form'!$C21="","",IF(AM21="TRUE",1,0))</f>
        <v/>
      </c>
      <c r="AD21" s="116" t="str">
        <f>IF('6c1 - MSA Attribute - Form'!G21="","",IF(Z21="",AG21,AH21))</f>
        <v/>
      </c>
      <c r="AE21" s="116" t="str">
        <f>IF('6c1 - MSA Attribute - Form'!G21="","",IF(Z21="",AI21,AJ21))</f>
        <v/>
      </c>
      <c r="AF21" s="88"/>
      <c r="AG21" s="114" t="str">
        <f>IF('6c1 - MSA Attribute - Form'!G21="","",IF($R21+$S21+$V21+$W21=4,"TRUE",IF($R21+$S21+$V21+$W21=8,"TRUE","FALSE")))</f>
        <v/>
      </c>
      <c r="AH21" s="114" t="str">
        <f>IF('6c1 - MSA Attribute - Form'!J21="","",IF($R21+$S21+$V21+$W21+$Z21+$AA21=6,"TRUE",IF($R21+$S21+$V21+$W21+$Z21+$AA21=12,"TRUE","FALSE")))</f>
        <v/>
      </c>
      <c r="AI21" s="114" t="str">
        <f>IF('6c1 - MSA Attribute - Form'!G21="","",IF($R21+$S21+$V21+$W21+$Q21=5,"TRUE",IF($R21+$S21+$V21+$W21+$Q21=10,"TRUE","FALSE")))</f>
        <v/>
      </c>
      <c r="AJ21" s="114" t="str">
        <f>IF('6c1 - MSA Attribute - Form'!J21="","",IF($R21+$S21+$V21+$W21+$Z21+$AA21+$Q21=7,"TRUE",IF($R21+$S21+$V21+$W21+$Z21+$AA21+$Q21=14,"TRUE","FALSE")))</f>
        <v/>
      </c>
      <c r="AK21" s="113" t="str">
        <f>IF('6c1 - MSA Attribute - Form'!C21="","",IF('6c1 - MSA Attribute - Form'!Q21+'6c1 - MSA Attribute - Form'!R21+'6c1 - MSA Attribute - Form'!S21=3, "TRUE",IF('6c1 - MSA Attribute - Form'!Q21+'6c1 - MSA Attribute - Form'!R21+'6c1 - MSA Attribute - Form'!S21=6,"TRUE","FALSE")))</f>
        <v/>
      </c>
      <c r="AL21" s="113" t="str">
        <f>IF('6c1 - MSA Attribute - Form'!$C21="","",IF($Q21+V21+W21=3, "TRUE",IF($Q21+V21+W21=6,"TRUE","FALSE")))</f>
        <v/>
      </c>
      <c r="AM21" s="112" t="str">
        <f>IF('6c1 - MSA Attribute - Form'!J21="","",IF('6c1 - MSA Attribute - Form'!$C21="","",IF($Q21+Z21+AA21=3, "TRUE",IF($Q21+Z21+AA21=6,"TRUE","FALSE"))))</f>
        <v/>
      </c>
      <c r="AN21" s="111" t="str">
        <f t="shared" si="3"/>
        <v/>
      </c>
      <c r="AO21" s="111" t="str">
        <f t="shared" si="4"/>
        <v/>
      </c>
      <c r="AP21" s="111" t="str">
        <f t="shared" si="5"/>
        <v/>
      </c>
      <c r="AQ21" s="111" t="str">
        <f t="shared" si="6"/>
        <v/>
      </c>
      <c r="AR21" s="111" t="str">
        <f t="shared" si="7"/>
        <v/>
      </c>
      <c r="AS21" s="111" t="str">
        <f t="shared" si="11"/>
        <v/>
      </c>
      <c r="AT21" s="111" t="str">
        <f t="shared" si="8"/>
        <v/>
      </c>
      <c r="AU21" s="111" t="str">
        <f t="shared" si="9"/>
        <v/>
      </c>
      <c r="AV21" s="111" t="str">
        <f t="shared" si="10"/>
        <v/>
      </c>
    </row>
    <row r="22" spans="2:48" s="134" customFormat="1" ht="15.75">
      <c r="B22" s="133">
        <v>9</v>
      </c>
      <c r="C22" s="141"/>
      <c r="D22" s="140"/>
      <c r="E22" s="139"/>
      <c r="F22" s="137"/>
      <c r="G22" s="143"/>
      <c r="H22" s="142"/>
      <c r="I22" s="137"/>
      <c r="J22" s="140"/>
      <c r="K22" s="139"/>
      <c r="L22" s="131" t="str">
        <f>IF(D22="","",IF('6c1 - MSA Attribute - Form'!AD22="TRUE","Y","N"))</f>
        <v/>
      </c>
      <c r="M22" s="130" t="str">
        <f>IF(E22="","",IF('6c1 - MSA Attribute - Form'!AE22="TRUE","Y","N"))</f>
        <v/>
      </c>
      <c r="P22" s="121">
        <v>9</v>
      </c>
      <c r="Q22" s="120" t="str">
        <f>IF('6c1 - MSA Attribute - Form'!C22="","",IF('6c1 - MSA Attribute - Form'!C22='6c1 - MSA Attribute - Form'!$C$8,'6c1 - MSA Attribute - Form'!$B$8,'6c1 - MSA Attribute - Form'!$B$9))</f>
        <v/>
      </c>
      <c r="R22" s="119" t="str">
        <f>IF('6c1 - MSA Attribute - Form'!D22="","",IF('6c1 - MSA Attribute - Form'!D22='6c1 - MSA Attribute - Form'!$C$8,'6c1 - MSA Attribute - Form'!$B$8,'6c1 - MSA Attribute - Form'!$B$9))</f>
        <v/>
      </c>
      <c r="S22" s="117" t="str">
        <f>IF('6c1 - MSA Attribute - Form'!E22="","",IF('6c1 - MSA Attribute - Form'!E22='6c1 - MSA Attribute - Form'!$C$8,'6c1 - MSA Attribute - Form'!$B$8,'6c1 - MSA Attribute - Form'!$B$9))</f>
        <v/>
      </c>
      <c r="T22" s="119" t="str">
        <f t="shared" si="0"/>
        <v/>
      </c>
      <c r="U22" s="117" t="str">
        <f>IF('6c1 - MSA Attribute - Form'!$C22="","",IF(AK22="TRUE",1,0))</f>
        <v/>
      </c>
      <c r="V22" s="119" t="str">
        <f>IF('6c1 - MSA Attribute - Form'!H22="","",IF('6c1 - MSA Attribute - Form'!G22='6c1 - MSA Attribute - Form'!$C$8,'6c1 - MSA Attribute - Form'!$B$8,'6c1 - MSA Attribute - Form'!$B$9))</f>
        <v/>
      </c>
      <c r="W22" s="117" t="str">
        <f>IF('6c1 - MSA Attribute - Form'!G22="","",IF('6c1 - MSA Attribute - Form'!H22='6c1 - MSA Attribute - Form'!$C$8,'6c1 - MSA Attribute - Form'!$B$8,'6c1 - MSA Attribute - Form'!$B$9))</f>
        <v/>
      </c>
      <c r="X22" s="119" t="str">
        <f t="shared" si="1"/>
        <v/>
      </c>
      <c r="Y22" s="117" t="str">
        <f>IF('6c1 - MSA Attribute - Form'!$C22="","",IF(AL22="TRUE",1,0))</f>
        <v/>
      </c>
      <c r="Z22" s="119" t="str">
        <f>IF('6c1 - MSA Attribute - Form'!K22="","",IF('6c1 - MSA Attribute - Form'!J22='6c1 - MSA Attribute - Form'!$C$8,'6c1 - MSA Attribute - Form'!$B$8,'6c1 - MSA Attribute - Form'!$B$9))</f>
        <v/>
      </c>
      <c r="AA22" s="119" t="str">
        <f>IF('6c1 - MSA Attribute - Form'!J22="","",IF('6c1 - MSA Attribute - Form'!K22='6c1 - MSA Attribute - Form'!$C$8,'6c1 - MSA Attribute - Form'!$B$8,'6c1 - MSA Attribute - Form'!$B$9))</f>
        <v/>
      </c>
      <c r="AB22" s="119" t="str">
        <f t="shared" si="2"/>
        <v/>
      </c>
      <c r="AC22" s="117" t="str">
        <f>IF('6c1 - MSA Attribute - Form'!$C22="","",IF(AM22="TRUE",1,0))</f>
        <v/>
      </c>
      <c r="AD22" s="116" t="str">
        <f>IF('6c1 - MSA Attribute - Form'!G22="","",IF(Z22="",AG22,AH22))</f>
        <v/>
      </c>
      <c r="AE22" s="116" t="str">
        <f>IF('6c1 - MSA Attribute - Form'!G22="","",IF(Z22="",AI22,AJ22))</f>
        <v/>
      </c>
      <c r="AF22" s="88"/>
      <c r="AG22" s="114" t="str">
        <f>IF('6c1 - MSA Attribute - Form'!G22="","",IF($R22+$S22+$V22+$W22=4,"TRUE",IF($R22+$S22+$V22+$W22=8,"TRUE","FALSE")))</f>
        <v/>
      </c>
      <c r="AH22" s="114" t="str">
        <f>IF('6c1 - MSA Attribute - Form'!J22="","",IF($R22+$S22+$V22+$W22+$Z22+$AA22=6,"TRUE",IF($R22+$S22+$V22+$W22+$Z22+$AA22=12,"TRUE","FALSE")))</f>
        <v/>
      </c>
      <c r="AI22" s="114" t="str">
        <f>IF('6c1 - MSA Attribute - Form'!G22="","",IF($R22+$S22+$V22+$W22+$Q22=5,"TRUE",IF($R22+$S22+$V22+$W22+$Q22=10,"TRUE","FALSE")))</f>
        <v/>
      </c>
      <c r="AJ22" s="114" t="str">
        <f>IF('6c1 - MSA Attribute - Form'!J22="","",IF($R22+$S22+$V22+$W22+$Z22+$AA22+$Q22=7,"TRUE",IF($R22+$S22+$V22+$W22+$Z22+$AA22+$Q22=14,"TRUE","FALSE")))</f>
        <v/>
      </c>
      <c r="AK22" s="113" t="str">
        <f>IF('6c1 - MSA Attribute - Form'!C22="","",IF('6c1 - MSA Attribute - Form'!Q22+'6c1 - MSA Attribute - Form'!R22+'6c1 - MSA Attribute - Form'!S22=3, "TRUE",IF('6c1 - MSA Attribute - Form'!Q22+'6c1 - MSA Attribute - Form'!R22+'6c1 - MSA Attribute - Form'!S22=6,"TRUE","FALSE")))</f>
        <v/>
      </c>
      <c r="AL22" s="113" t="str">
        <f>IF('6c1 - MSA Attribute - Form'!$C22="","",IF($Q22+V22+W22=3, "TRUE",IF($Q22+V22+W22=6,"TRUE","FALSE")))</f>
        <v/>
      </c>
      <c r="AM22" s="112" t="str">
        <f>IF('6c1 - MSA Attribute - Form'!J22="","",IF('6c1 - MSA Attribute - Form'!$C22="","",IF($Q22+Z22+AA22=3, "TRUE",IF($Q22+Z22+AA22=6,"TRUE","FALSE"))))</f>
        <v/>
      </c>
      <c r="AN22" s="111" t="str">
        <f t="shared" si="3"/>
        <v/>
      </c>
      <c r="AO22" s="111" t="str">
        <f t="shared" si="4"/>
        <v/>
      </c>
      <c r="AP22" s="111" t="str">
        <f t="shared" si="5"/>
        <v/>
      </c>
      <c r="AQ22" s="111" t="str">
        <f t="shared" si="6"/>
        <v/>
      </c>
      <c r="AR22" s="111" t="str">
        <f t="shared" si="7"/>
        <v/>
      </c>
      <c r="AS22" s="111" t="str">
        <f t="shared" si="11"/>
        <v/>
      </c>
      <c r="AT22" s="111" t="str">
        <f t="shared" si="8"/>
        <v/>
      </c>
      <c r="AU22" s="111" t="str">
        <f t="shared" si="9"/>
        <v/>
      </c>
      <c r="AV22" s="111" t="str">
        <f t="shared" si="10"/>
        <v/>
      </c>
    </row>
    <row r="23" spans="2:48" s="134" customFormat="1" ht="15.75">
      <c r="B23" s="133">
        <v>10</v>
      </c>
      <c r="C23" s="141"/>
      <c r="D23" s="140"/>
      <c r="E23" s="139"/>
      <c r="F23" s="137"/>
      <c r="G23" s="140"/>
      <c r="H23" s="139"/>
      <c r="I23" s="137"/>
      <c r="J23" s="140"/>
      <c r="K23" s="139"/>
      <c r="L23" s="131" t="str">
        <f>IF(D23="","",IF('6c1 - MSA Attribute - Form'!AD23="TRUE","Y","N"))</f>
        <v/>
      </c>
      <c r="M23" s="130" t="str">
        <f>IF(E23="","",IF('6c1 - MSA Attribute - Form'!AE23="TRUE","Y","N"))</f>
        <v/>
      </c>
      <c r="P23" s="121">
        <v>10</v>
      </c>
      <c r="Q23" s="120" t="str">
        <f>IF('6c1 - MSA Attribute - Form'!C23="","",IF('6c1 - MSA Attribute - Form'!C23='6c1 - MSA Attribute - Form'!$C$8,'6c1 - MSA Attribute - Form'!$B$8,'6c1 - MSA Attribute - Form'!$B$9))</f>
        <v/>
      </c>
      <c r="R23" s="119" t="str">
        <f>IF('6c1 - MSA Attribute - Form'!D23="","",IF('6c1 - MSA Attribute - Form'!D23='6c1 - MSA Attribute - Form'!$C$8,'6c1 - MSA Attribute - Form'!$B$8,'6c1 - MSA Attribute - Form'!$B$9))</f>
        <v/>
      </c>
      <c r="S23" s="117" t="str">
        <f>IF('6c1 - MSA Attribute - Form'!E23="","",IF('6c1 - MSA Attribute - Form'!E23='6c1 - MSA Attribute - Form'!$C$8,'6c1 - MSA Attribute - Form'!$B$8,'6c1 - MSA Attribute - Form'!$B$9))</f>
        <v/>
      </c>
      <c r="T23" s="119" t="str">
        <f t="shared" si="0"/>
        <v/>
      </c>
      <c r="U23" s="117" t="str">
        <f>IF('6c1 - MSA Attribute - Form'!$C23="","",IF(AK23="TRUE",1,0))</f>
        <v/>
      </c>
      <c r="V23" s="119" t="str">
        <f>IF('6c1 - MSA Attribute - Form'!H23="","",IF('6c1 - MSA Attribute - Form'!G23='6c1 - MSA Attribute - Form'!$C$8,'6c1 - MSA Attribute - Form'!$B$8,'6c1 - MSA Attribute - Form'!$B$9))</f>
        <v/>
      </c>
      <c r="W23" s="117" t="str">
        <f>IF('6c1 - MSA Attribute - Form'!G23="","",IF('6c1 - MSA Attribute - Form'!H23='6c1 - MSA Attribute - Form'!$C$8,'6c1 - MSA Attribute - Form'!$B$8,'6c1 - MSA Attribute - Form'!$B$9))</f>
        <v/>
      </c>
      <c r="X23" s="119" t="str">
        <f t="shared" si="1"/>
        <v/>
      </c>
      <c r="Y23" s="117" t="str">
        <f>IF('6c1 - MSA Attribute - Form'!$C23="","",IF(AL23="TRUE",1,0))</f>
        <v/>
      </c>
      <c r="Z23" s="119" t="str">
        <f>IF('6c1 - MSA Attribute - Form'!K23="","",IF('6c1 - MSA Attribute - Form'!J23='6c1 - MSA Attribute - Form'!$C$8,'6c1 - MSA Attribute - Form'!$B$8,'6c1 - MSA Attribute - Form'!$B$9))</f>
        <v/>
      </c>
      <c r="AA23" s="119" t="str">
        <f>IF('6c1 - MSA Attribute - Form'!J23="","",IF('6c1 - MSA Attribute - Form'!K23='6c1 - MSA Attribute - Form'!$C$8,'6c1 - MSA Attribute - Form'!$B$8,'6c1 - MSA Attribute - Form'!$B$9))</f>
        <v/>
      </c>
      <c r="AB23" s="119" t="str">
        <f t="shared" si="2"/>
        <v/>
      </c>
      <c r="AC23" s="117" t="str">
        <f>IF('6c1 - MSA Attribute - Form'!$C23="","",IF(AM23="TRUE",1,0))</f>
        <v/>
      </c>
      <c r="AD23" s="116" t="str">
        <f>IF('6c1 - MSA Attribute - Form'!G23="","",IF(Z23="",AG23,AH23))</f>
        <v/>
      </c>
      <c r="AE23" s="116" t="str">
        <f>IF('6c1 - MSA Attribute - Form'!G23="","",IF(Z23="",AI23,AJ23))</f>
        <v/>
      </c>
      <c r="AF23" s="88"/>
      <c r="AG23" s="114" t="str">
        <f>IF('6c1 - MSA Attribute - Form'!G23="","",IF($R23+$S23+$V23+$W23=4,"TRUE",IF($R23+$S23+$V23+$W23=8,"TRUE","FALSE")))</f>
        <v/>
      </c>
      <c r="AH23" s="114" t="str">
        <f>IF('6c1 - MSA Attribute - Form'!J23="","",IF($R23+$S23+$V23+$W23+$Z23+$AA23=6,"TRUE",IF($R23+$S23+$V23+$W23+$Z23+$AA23=12,"TRUE","FALSE")))</f>
        <v/>
      </c>
      <c r="AI23" s="114" t="str">
        <f>IF('6c1 - MSA Attribute - Form'!G23="","",IF($R23+$S23+$V23+$W23+$Q23=5,"TRUE",IF($R23+$S23+$V23+$W23+$Q23=10,"TRUE","FALSE")))</f>
        <v/>
      </c>
      <c r="AJ23" s="114" t="str">
        <f>IF('6c1 - MSA Attribute - Form'!J23="","",IF($R23+$S23+$V23+$W23+$Z23+$AA23+$Q23=7,"TRUE",IF($R23+$S23+$V23+$W23+$Z23+$AA23+$Q23=14,"TRUE","FALSE")))</f>
        <v/>
      </c>
      <c r="AK23" s="113" t="str">
        <f>IF('6c1 - MSA Attribute - Form'!C23="","",IF('6c1 - MSA Attribute - Form'!Q23+'6c1 - MSA Attribute - Form'!R23+'6c1 - MSA Attribute - Form'!S23=3, "TRUE",IF('6c1 - MSA Attribute - Form'!Q23+'6c1 - MSA Attribute - Form'!R23+'6c1 - MSA Attribute - Form'!S23=6,"TRUE","FALSE")))</f>
        <v/>
      </c>
      <c r="AL23" s="113" t="str">
        <f>IF('6c1 - MSA Attribute - Form'!$C23="","",IF($Q23+V23+W23=3, "TRUE",IF($Q23+V23+W23=6,"TRUE","FALSE")))</f>
        <v/>
      </c>
      <c r="AM23" s="112" t="str">
        <f>IF('6c1 - MSA Attribute - Form'!J23="","",IF('6c1 - MSA Attribute - Form'!$C23="","",IF($Q23+Z23+AA23=3, "TRUE",IF($Q23+Z23+AA23=6,"TRUE","FALSE"))))</f>
        <v/>
      </c>
      <c r="AN23" s="111" t="str">
        <f t="shared" si="3"/>
        <v/>
      </c>
      <c r="AO23" s="111" t="str">
        <f t="shared" si="4"/>
        <v/>
      </c>
      <c r="AP23" s="111" t="str">
        <f t="shared" si="5"/>
        <v/>
      </c>
      <c r="AQ23" s="111" t="str">
        <f t="shared" si="6"/>
        <v/>
      </c>
      <c r="AR23" s="111" t="str">
        <f t="shared" si="7"/>
        <v/>
      </c>
      <c r="AS23" s="111" t="str">
        <f t="shared" si="11"/>
        <v/>
      </c>
      <c r="AT23" s="111" t="str">
        <f t="shared" si="8"/>
        <v/>
      </c>
      <c r="AU23" s="111" t="str">
        <f t="shared" si="9"/>
        <v/>
      </c>
      <c r="AV23" s="111" t="str">
        <f t="shared" si="10"/>
        <v/>
      </c>
    </row>
    <row r="24" spans="2:48" s="134" customFormat="1" ht="15.75">
      <c r="B24" s="133">
        <v>11</v>
      </c>
      <c r="C24" s="141"/>
      <c r="D24" s="140"/>
      <c r="E24" s="139"/>
      <c r="F24" s="137"/>
      <c r="G24" s="140"/>
      <c r="H24" s="139"/>
      <c r="I24" s="137"/>
      <c r="J24" s="140"/>
      <c r="K24" s="139"/>
      <c r="L24" s="131" t="str">
        <f>IF(D24="","",IF('6c1 - MSA Attribute - Form'!AD24="TRUE","Y","N"))</f>
        <v/>
      </c>
      <c r="M24" s="130" t="str">
        <f>IF(E24="","",IF('6c1 - MSA Attribute - Form'!AE24="TRUE","Y","N"))</f>
        <v/>
      </c>
      <c r="P24" s="121">
        <v>11</v>
      </c>
      <c r="Q24" s="120" t="str">
        <f>IF('6c1 - MSA Attribute - Form'!C24="","",IF('6c1 - MSA Attribute - Form'!C24='6c1 - MSA Attribute - Form'!$C$8,'6c1 - MSA Attribute - Form'!$B$8,'6c1 - MSA Attribute - Form'!$B$9))</f>
        <v/>
      </c>
      <c r="R24" s="119" t="str">
        <f>IF('6c1 - MSA Attribute - Form'!D24="","",IF('6c1 - MSA Attribute - Form'!D24='6c1 - MSA Attribute - Form'!$C$8,'6c1 - MSA Attribute - Form'!$B$8,'6c1 - MSA Attribute - Form'!$B$9))</f>
        <v/>
      </c>
      <c r="S24" s="117" t="str">
        <f>IF('6c1 - MSA Attribute - Form'!E24="","",IF('6c1 - MSA Attribute - Form'!E24='6c1 - MSA Attribute - Form'!$C$8,'6c1 - MSA Attribute - Form'!$B$8,'6c1 - MSA Attribute - Form'!$B$9))</f>
        <v/>
      </c>
      <c r="T24" s="119" t="str">
        <f t="shared" si="0"/>
        <v/>
      </c>
      <c r="U24" s="117" t="str">
        <f>IF('6c1 - MSA Attribute - Form'!$C24="","",IF(AK24="TRUE",1,0))</f>
        <v/>
      </c>
      <c r="V24" s="119" t="str">
        <f>IF('6c1 - MSA Attribute - Form'!H24="","",IF('6c1 - MSA Attribute - Form'!G24='6c1 - MSA Attribute - Form'!$C$8,'6c1 - MSA Attribute - Form'!$B$8,'6c1 - MSA Attribute - Form'!$B$9))</f>
        <v/>
      </c>
      <c r="W24" s="117" t="str">
        <f>IF('6c1 - MSA Attribute - Form'!G24="","",IF('6c1 - MSA Attribute - Form'!H24='6c1 - MSA Attribute - Form'!$C$8,'6c1 - MSA Attribute - Form'!$B$8,'6c1 - MSA Attribute - Form'!$B$9))</f>
        <v/>
      </c>
      <c r="X24" s="119" t="str">
        <f t="shared" si="1"/>
        <v/>
      </c>
      <c r="Y24" s="117" t="str">
        <f>IF('6c1 - MSA Attribute - Form'!$C24="","",IF(AL24="TRUE",1,0))</f>
        <v/>
      </c>
      <c r="Z24" s="119" t="str">
        <f>IF('6c1 - MSA Attribute - Form'!K24="","",IF('6c1 - MSA Attribute - Form'!J24='6c1 - MSA Attribute - Form'!$C$8,'6c1 - MSA Attribute - Form'!$B$8,'6c1 - MSA Attribute - Form'!$B$9))</f>
        <v/>
      </c>
      <c r="AA24" s="119" t="str">
        <f>IF('6c1 - MSA Attribute - Form'!J24="","",IF('6c1 - MSA Attribute - Form'!K24='6c1 - MSA Attribute - Form'!$C$8,'6c1 - MSA Attribute - Form'!$B$8,'6c1 - MSA Attribute - Form'!$B$9))</f>
        <v/>
      </c>
      <c r="AB24" s="119" t="str">
        <f t="shared" si="2"/>
        <v/>
      </c>
      <c r="AC24" s="117" t="str">
        <f>IF('6c1 - MSA Attribute - Form'!$C24="","",IF(AM24="TRUE",1,0))</f>
        <v/>
      </c>
      <c r="AD24" s="116" t="str">
        <f>IF('6c1 - MSA Attribute - Form'!G24="","",IF(Z24="",AG24,AH24))</f>
        <v/>
      </c>
      <c r="AE24" s="116" t="str">
        <f>IF('6c1 - MSA Attribute - Form'!G24="","",IF(Z24="",AI24,AJ24))</f>
        <v/>
      </c>
      <c r="AF24" s="88"/>
      <c r="AG24" s="114" t="str">
        <f>IF('6c1 - MSA Attribute - Form'!G24="","",IF($R24+$S24+$V24+$W24=4,"TRUE",IF($R24+$S24+$V24+$W24=8,"TRUE","FALSE")))</f>
        <v/>
      </c>
      <c r="AH24" s="114" t="str">
        <f>IF('6c1 - MSA Attribute - Form'!J24="","",IF($R24+$S24+$V24+$W24+$Z24+$AA24=6,"TRUE",IF($R24+$S24+$V24+$W24+$Z24+$AA24=12,"TRUE","FALSE")))</f>
        <v/>
      </c>
      <c r="AI24" s="114" t="str">
        <f>IF('6c1 - MSA Attribute - Form'!G24="","",IF($R24+$S24+$V24+$W24+$Q24=5,"TRUE",IF($R24+$S24+$V24+$W24+$Q24=10,"TRUE","FALSE")))</f>
        <v/>
      </c>
      <c r="AJ24" s="114" t="str">
        <f>IF('6c1 - MSA Attribute - Form'!J24="","",IF($R24+$S24+$V24+$W24+$Z24+$AA24+$Q24=7,"TRUE",IF($R24+$S24+$V24+$W24+$Z24+$AA24+$Q24=14,"TRUE","FALSE")))</f>
        <v/>
      </c>
      <c r="AK24" s="113" t="str">
        <f>IF('6c1 - MSA Attribute - Form'!C24="","",IF('6c1 - MSA Attribute - Form'!Q24+'6c1 - MSA Attribute - Form'!R24+'6c1 - MSA Attribute - Form'!S24=3, "TRUE",IF('6c1 - MSA Attribute - Form'!Q24+'6c1 - MSA Attribute - Form'!R24+'6c1 - MSA Attribute - Form'!S24=6,"TRUE","FALSE")))</f>
        <v/>
      </c>
      <c r="AL24" s="113" t="str">
        <f>IF('6c1 - MSA Attribute - Form'!$C24="","",IF($Q24+V24+W24=3, "TRUE",IF($Q24+V24+W24=6,"TRUE","FALSE")))</f>
        <v/>
      </c>
      <c r="AM24" s="112" t="str">
        <f>IF('6c1 - MSA Attribute - Form'!J24="","",IF('6c1 - MSA Attribute - Form'!$C24="","",IF($Q24+Z24+AA24=3, "TRUE",IF($Q24+Z24+AA24=6,"TRUE","FALSE"))))</f>
        <v/>
      </c>
      <c r="AN24" s="111" t="str">
        <f t="shared" si="3"/>
        <v/>
      </c>
      <c r="AO24" s="111" t="str">
        <f t="shared" si="4"/>
        <v/>
      </c>
      <c r="AP24" s="111" t="str">
        <f t="shared" si="5"/>
        <v/>
      </c>
      <c r="AQ24" s="111" t="str">
        <f t="shared" si="6"/>
        <v/>
      </c>
      <c r="AR24" s="111" t="str">
        <f t="shared" si="7"/>
        <v/>
      </c>
      <c r="AS24" s="111" t="str">
        <f t="shared" si="11"/>
        <v/>
      </c>
      <c r="AT24" s="111" t="str">
        <f t="shared" si="8"/>
        <v/>
      </c>
      <c r="AU24" s="111" t="str">
        <f t="shared" si="9"/>
        <v/>
      </c>
      <c r="AV24" s="111" t="str">
        <f t="shared" si="10"/>
        <v/>
      </c>
    </row>
    <row r="25" spans="2:48" s="134" customFormat="1" ht="15.75">
      <c r="B25" s="133">
        <v>12</v>
      </c>
      <c r="C25" s="141"/>
      <c r="D25" s="140"/>
      <c r="E25" s="139"/>
      <c r="F25" s="137"/>
      <c r="G25" s="140"/>
      <c r="H25" s="139"/>
      <c r="I25" s="137"/>
      <c r="J25" s="140"/>
      <c r="K25" s="139"/>
      <c r="L25" s="131" t="str">
        <f>IF(D25="","",IF('6c1 - MSA Attribute - Form'!AD25="TRUE","Y","N"))</f>
        <v/>
      </c>
      <c r="M25" s="130" t="str">
        <f>IF(E25="","",IF('6c1 - MSA Attribute - Form'!AE25="TRUE","Y","N"))</f>
        <v/>
      </c>
      <c r="P25" s="121">
        <v>12</v>
      </c>
      <c r="Q25" s="120" t="str">
        <f>IF('6c1 - MSA Attribute - Form'!C25="","",IF('6c1 - MSA Attribute - Form'!C25='6c1 - MSA Attribute - Form'!$C$8,'6c1 - MSA Attribute - Form'!$B$8,'6c1 - MSA Attribute - Form'!$B$9))</f>
        <v/>
      </c>
      <c r="R25" s="119" t="str">
        <f>IF('6c1 - MSA Attribute - Form'!D25="","",IF('6c1 - MSA Attribute - Form'!D25='6c1 - MSA Attribute - Form'!$C$8,'6c1 - MSA Attribute - Form'!$B$8,'6c1 - MSA Attribute - Form'!$B$9))</f>
        <v/>
      </c>
      <c r="S25" s="117" t="str">
        <f>IF('6c1 - MSA Attribute - Form'!E25="","",IF('6c1 - MSA Attribute - Form'!E25='6c1 - MSA Attribute - Form'!$C$8,'6c1 - MSA Attribute - Form'!$B$8,'6c1 - MSA Attribute - Form'!$B$9))</f>
        <v/>
      </c>
      <c r="T25" s="119" t="str">
        <f t="shared" si="0"/>
        <v/>
      </c>
      <c r="U25" s="117" t="str">
        <f>IF('6c1 - MSA Attribute - Form'!$C25="","",IF(AK25="TRUE",1,0))</f>
        <v/>
      </c>
      <c r="V25" s="119" t="str">
        <f>IF('6c1 - MSA Attribute - Form'!H25="","",IF('6c1 - MSA Attribute - Form'!G25='6c1 - MSA Attribute - Form'!$C$8,'6c1 - MSA Attribute - Form'!$B$8,'6c1 - MSA Attribute - Form'!$B$9))</f>
        <v/>
      </c>
      <c r="W25" s="117" t="str">
        <f>IF('6c1 - MSA Attribute - Form'!G25="","",IF('6c1 - MSA Attribute - Form'!H25='6c1 - MSA Attribute - Form'!$C$8,'6c1 - MSA Attribute - Form'!$B$8,'6c1 - MSA Attribute - Form'!$B$9))</f>
        <v/>
      </c>
      <c r="X25" s="119" t="str">
        <f t="shared" si="1"/>
        <v/>
      </c>
      <c r="Y25" s="117" t="str">
        <f>IF('6c1 - MSA Attribute - Form'!$C25="","",IF(AL25="TRUE",1,0))</f>
        <v/>
      </c>
      <c r="Z25" s="119" t="str">
        <f>IF('6c1 - MSA Attribute - Form'!K25="","",IF('6c1 - MSA Attribute - Form'!J25='6c1 - MSA Attribute - Form'!$C$8,'6c1 - MSA Attribute - Form'!$B$8,'6c1 - MSA Attribute - Form'!$B$9))</f>
        <v/>
      </c>
      <c r="AA25" s="119" t="str">
        <f>IF('6c1 - MSA Attribute - Form'!J25="","",IF('6c1 - MSA Attribute - Form'!K25='6c1 - MSA Attribute - Form'!$C$8,'6c1 - MSA Attribute - Form'!$B$8,'6c1 - MSA Attribute - Form'!$B$9))</f>
        <v/>
      </c>
      <c r="AB25" s="119" t="str">
        <f t="shared" si="2"/>
        <v/>
      </c>
      <c r="AC25" s="117" t="str">
        <f>IF('6c1 - MSA Attribute - Form'!$C25="","",IF(AM25="TRUE",1,0))</f>
        <v/>
      </c>
      <c r="AD25" s="116" t="str">
        <f>IF('6c1 - MSA Attribute - Form'!G25="","",IF(Z25="",AG25,AH25))</f>
        <v/>
      </c>
      <c r="AE25" s="116" t="str">
        <f>IF('6c1 - MSA Attribute - Form'!G25="","",IF(Z25="",AI25,AJ25))</f>
        <v/>
      </c>
      <c r="AF25" s="88"/>
      <c r="AG25" s="114" t="str">
        <f>IF('6c1 - MSA Attribute - Form'!G25="","",IF($R25+$S25+$V25+$W25=4,"TRUE",IF($R25+$S25+$V25+$W25=8,"TRUE","FALSE")))</f>
        <v/>
      </c>
      <c r="AH25" s="114" t="str">
        <f>IF('6c1 - MSA Attribute - Form'!J25="","",IF($R25+$S25+$V25+$W25+$Z25+$AA25=6,"TRUE",IF($R25+$S25+$V25+$W25+$Z25+$AA25=12,"TRUE","FALSE")))</f>
        <v/>
      </c>
      <c r="AI25" s="114" t="str">
        <f>IF('6c1 - MSA Attribute - Form'!G25="","",IF($R25+$S25+$V25+$W25+$Q25=5,"TRUE",IF($R25+$S25+$V25+$W25+$Q25=10,"TRUE","FALSE")))</f>
        <v/>
      </c>
      <c r="AJ25" s="114" t="str">
        <f>IF('6c1 - MSA Attribute - Form'!J25="","",IF($R25+$S25+$V25+$W25+$Z25+$AA25+$Q25=7,"TRUE",IF($R25+$S25+$V25+$W25+$Z25+$AA25+$Q25=14,"TRUE","FALSE")))</f>
        <v/>
      </c>
      <c r="AK25" s="113" t="str">
        <f>IF('6c1 - MSA Attribute - Form'!C25="","",IF('6c1 - MSA Attribute - Form'!Q25+'6c1 - MSA Attribute - Form'!R25+'6c1 - MSA Attribute - Form'!S25=3, "TRUE",IF('6c1 - MSA Attribute - Form'!Q25+'6c1 - MSA Attribute - Form'!R25+'6c1 - MSA Attribute - Form'!S25=6,"TRUE","FALSE")))</f>
        <v/>
      </c>
      <c r="AL25" s="113" t="str">
        <f>IF('6c1 - MSA Attribute - Form'!$C25="","",IF($Q25+V25+W25=3, "TRUE",IF($Q25+V25+W25=6,"TRUE","FALSE")))</f>
        <v/>
      </c>
      <c r="AM25" s="112" t="str">
        <f>IF('6c1 - MSA Attribute - Form'!J25="","",IF('6c1 - MSA Attribute - Form'!$C25="","",IF($Q25+Z25+AA25=3, "TRUE",IF($Q25+Z25+AA25=6,"TRUE","FALSE"))))</f>
        <v/>
      </c>
      <c r="AN25" s="111" t="str">
        <f t="shared" si="3"/>
        <v/>
      </c>
      <c r="AO25" s="111" t="str">
        <f t="shared" si="4"/>
        <v/>
      </c>
      <c r="AP25" s="111" t="str">
        <f t="shared" si="5"/>
        <v/>
      </c>
      <c r="AQ25" s="111" t="str">
        <f t="shared" si="6"/>
        <v/>
      </c>
      <c r="AR25" s="111" t="str">
        <f t="shared" si="7"/>
        <v/>
      </c>
      <c r="AS25" s="111" t="str">
        <f t="shared" si="11"/>
        <v/>
      </c>
      <c r="AT25" s="111" t="str">
        <f t="shared" si="8"/>
        <v/>
      </c>
      <c r="AU25" s="111" t="str">
        <f t="shared" si="9"/>
        <v/>
      </c>
      <c r="AV25" s="111" t="str">
        <f t="shared" si="10"/>
        <v/>
      </c>
    </row>
    <row r="26" spans="2:48" s="134" customFormat="1" ht="15.75">
      <c r="B26" s="133">
        <v>13</v>
      </c>
      <c r="C26" s="141"/>
      <c r="D26" s="140"/>
      <c r="E26" s="139"/>
      <c r="F26" s="137"/>
      <c r="G26" s="140"/>
      <c r="H26" s="139"/>
      <c r="I26" s="137"/>
      <c r="J26" s="140"/>
      <c r="K26" s="139"/>
      <c r="L26" s="131" t="str">
        <f>IF(D26="","",IF('6c1 - MSA Attribute - Form'!AD26="TRUE","Y","N"))</f>
        <v/>
      </c>
      <c r="M26" s="130" t="str">
        <f>IF(E26="","",IF('6c1 - MSA Attribute - Form'!AE26="TRUE","Y","N"))</f>
        <v/>
      </c>
      <c r="P26" s="121">
        <v>13</v>
      </c>
      <c r="Q26" s="120" t="str">
        <f>IF('6c1 - MSA Attribute - Form'!C26="","",IF('6c1 - MSA Attribute - Form'!C26='6c1 - MSA Attribute - Form'!$C$8,'6c1 - MSA Attribute - Form'!$B$8,'6c1 - MSA Attribute - Form'!$B$9))</f>
        <v/>
      </c>
      <c r="R26" s="119" t="str">
        <f>IF('6c1 - MSA Attribute - Form'!D26="","",IF('6c1 - MSA Attribute - Form'!D26='6c1 - MSA Attribute - Form'!$C$8,'6c1 - MSA Attribute - Form'!$B$8,'6c1 - MSA Attribute - Form'!$B$9))</f>
        <v/>
      </c>
      <c r="S26" s="117" t="str">
        <f>IF('6c1 - MSA Attribute - Form'!E26="","",IF('6c1 - MSA Attribute - Form'!E26='6c1 - MSA Attribute - Form'!$C$8,'6c1 - MSA Attribute - Form'!$B$8,'6c1 - MSA Attribute - Form'!$B$9))</f>
        <v/>
      </c>
      <c r="T26" s="119" t="str">
        <f t="shared" si="0"/>
        <v/>
      </c>
      <c r="U26" s="117" t="str">
        <f>IF('6c1 - MSA Attribute - Form'!$C26="","",IF(AK26="TRUE",1,0))</f>
        <v/>
      </c>
      <c r="V26" s="119" t="str">
        <f>IF('6c1 - MSA Attribute - Form'!H26="","",IF('6c1 - MSA Attribute - Form'!G26='6c1 - MSA Attribute - Form'!$C$8,'6c1 - MSA Attribute - Form'!$B$8,'6c1 - MSA Attribute - Form'!$B$9))</f>
        <v/>
      </c>
      <c r="W26" s="117" t="str">
        <f>IF('6c1 - MSA Attribute - Form'!G26="","",IF('6c1 - MSA Attribute - Form'!H26='6c1 - MSA Attribute - Form'!$C$8,'6c1 - MSA Attribute - Form'!$B$8,'6c1 - MSA Attribute - Form'!$B$9))</f>
        <v/>
      </c>
      <c r="X26" s="119" t="str">
        <f t="shared" si="1"/>
        <v/>
      </c>
      <c r="Y26" s="117" t="str">
        <f>IF('6c1 - MSA Attribute - Form'!$C26="","",IF(AL26="TRUE",1,0))</f>
        <v/>
      </c>
      <c r="Z26" s="119" t="str">
        <f>IF('6c1 - MSA Attribute - Form'!K26="","",IF('6c1 - MSA Attribute - Form'!J26='6c1 - MSA Attribute - Form'!$C$8,'6c1 - MSA Attribute - Form'!$B$8,'6c1 - MSA Attribute - Form'!$B$9))</f>
        <v/>
      </c>
      <c r="AA26" s="119" t="str">
        <f>IF('6c1 - MSA Attribute - Form'!J26="","",IF('6c1 - MSA Attribute - Form'!K26='6c1 - MSA Attribute - Form'!$C$8,'6c1 - MSA Attribute - Form'!$B$8,'6c1 - MSA Attribute - Form'!$B$9))</f>
        <v/>
      </c>
      <c r="AB26" s="119" t="str">
        <f t="shared" si="2"/>
        <v/>
      </c>
      <c r="AC26" s="117" t="str">
        <f>IF('6c1 - MSA Attribute - Form'!$C26="","",IF(AM26="TRUE",1,0))</f>
        <v/>
      </c>
      <c r="AD26" s="116" t="str">
        <f>IF('6c1 - MSA Attribute - Form'!G26="","",IF(Z26="",AG26,AH26))</f>
        <v/>
      </c>
      <c r="AE26" s="116" t="str">
        <f>IF('6c1 - MSA Attribute - Form'!G26="","",IF(Z26="",AI26,AJ26))</f>
        <v/>
      </c>
      <c r="AF26" s="88"/>
      <c r="AG26" s="114" t="str">
        <f>IF('6c1 - MSA Attribute - Form'!G26="","",IF($R26+$S26+$V26+$W26=4,"TRUE",IF($R26+$S26+$V26+$W26=8,"TRUE","FALSE")))</f>
        <v/>
      </c>
      <c r="AH26" s="114" t="str">
        <f>IF('6c1 - MSA Attribute - Form'!J26="","",IF($R26+$S26+$V26+$W26+$Z26+$AA26=6,"TRUE",IF($R26+$S26+$V26+$W26+$Z26+$AA26=12,"TRUE","FALSE")))</f>
        <v/>
      </c>
      <c r="AI26" s="114" t="str">
        <f>IF('6c1 - MSA Attribute - Form'!G26="","",IF($R26+$S26+$V26+$W26+$Q26=5,"TRUE",IF($R26+$S26+$V26+$W26+$Q26=10,"TRUE","FALSE")))</f>
        <v/>
      </c>
      <c r="AJ26" s="114" t="str">
        <f>IF('6c1 - MSA Attribute - Form'!J26="","",IF($R26+$S26+$V26+$W26+$Z26+$AA26+$Q26=7,"TRUE",IF($R26+$S26+$V26+$W26+$Z26+$AA26+$Q26=14,"TRUE","FALSE")))</f>
        <v/>
      </c>
      <c r="AK26" s="113" t="str">
        <f>IF('6c1 - MSA Attribute - Form'!C26="","",IF('6c1 - MSA Attribute - Form'!Q26+'6c1 - MSA Attribute - Form'!R26+'6c1 - MSA Attribute - Form'!S26=3, "TRUE",IF('6c1 - MSA Attribute - Form'!Q26+'6c1 - MSA Attribute - Form'!R26+'6c1 - MSA Attribute - Form'!S26=6,"TRUE","FALSE")))</f>
        <v/>
      </c>
      <c r="AL26" s="113" t="str">
        <f>IF('6c1 - MSA Attribute - Form'!$C26="","",IF($Q26+V26+W26=3, "TRUE",IF($Q26+V26+W26=6,"TRUE","FALSE")))</f>
        <v/>
      </c>
      <c r="AM26" s="112" t="str">
        <f>IF('6c1 - MSA Attribute - Form'!J26="","",IF('6c1 - MSA Attribute - Form'!$C26="","",IF($Q26+Z26+AA26=3, "TRUE",IF($Q26+Z26+AA26=6,"TRUE","FALSE"))))</f>
        <v/>
      </c>
      <c r="AN26" s="111" t="str">
        <f t="shared" si="3"/>
        <v/>
      </c>
      <c r="AO26" s="111" t="str">
        <f t="shared" si="4"/>
        <v/>
      </c>
      <c r="AP26" s="111" t="str">
        <f t="shared" si="5"/>
        <v/>
      </c>
      <c r="AQ26" s="111" t="str">
        <f t="shared" si="6"/>
        <v/>
      </c>
      <c r="AR26" s="111" t="str">
        <f t="shared" si="7"/>
        <v/>
      </c>
      <c r="AS26" s="111" t="str">
        <f t="shared" si="11"/>
        <v/>
      </c>
      <c r="AT26" s="111" t="str">
        <f t="shared" si="8"/>
        <v/>
      </c>
      <c r="AU26" s="111" t="str">
        <f t="shared" si="9"/>
        <v/>
      </c>
      <c r="AV26" s="111" t="str">
        <f t="shared" si="10"/>
        <v/>
      </c>
    </row>
    <row r="27" spans="2:48" s="134" customFormat="1" ht="15.75">
      <c r="B27" s="133">
        <v>14</v>
      </c>
      <c r="C27" s="141"/>
      <c r="D27" s="140"/>
      <c r="E27" s="139"/>
      <c r="F27" s="137"/>
      <c r="G27" s="140"/>
      <c r="H27" s="139"/>
      <c r="I27" s="137"/>
      <c r="J27" s="140"/>
      <c r="K27" s="139"/>
      <c r="L27" s="131" t="str">
        <f>IF(D27="","",IF('6c1 - MSA Attribute - Form'!AD27="TRUE","Y","N"))</f>
        <v/>
      </c>
      <c r="M27" s="130" t="str">
        <f>IF(E27="","",IF('6c1 - MSA Attribute - Form'!AE27="TRUE","Y","N"))</f>
        <v/>
      </c>
      <c r="P27" s="121">
        <v>14</v>
      </c>
      <c r="Q27" s="120" t="str">
        <f>IF('6c1 - MSA Attribute - Form'!C27="","",IF('6c1 - MSA Attribute - Form'!C27='6c1 - MSA Attribute - Form'!$C$8,'6c1 - MSA Attribute - Form'!$B$8,'6c1 - MSA Attribute - Form'!$B$9))</f>
        <v/>
      </c>
      <c r="R27" s="119" t="str">
        <f>IF('6c1 - MSA Attribute - Form'!D27="","",IF('6c1 - MSA Attribute - Form'!D27='6c1 - MSA Attribute - Form'!$C$8,'6c1 - MSA Attribute - Form'!$B$8,'6c1 - MSA Attribute - Form'!$B$9))</f>
        <v/>
      </c>
      <c r="S27" s="117" t="str">
        <f>IF('6c1 - MSA Attribute - Form'!E27="","",IF('6c1 - MSA Attribute - Form'!E27='6c1 - MSA Attribute - Form'!$C$8,'6c1 - MSA Attribute - Form'!$B$8,'6c1 - MSA Attribute - Form'!$B$9))</f>
        <v/>
      </c>
      <c r="T27" s="119" t="str">
        <f t="shared" si="0"/>
        <v/>
      </c>
      <c r="U27" s="117" t="str">
        <f>IF('6c1 - MSA Attribute - Form'!$C27="","",IF(AK27="TRUE",1,0))</f>
        <v/>
      </c>
      <c r="V27" s="119" t="str">
        <f>IF('6c1 - MSA Attribute - Form'!H27="","",IF('6c1 - MSA Attribute - Form'!G27='6c1 - MSA Attribute - Form'!$C$8,'6c1 - MSA Attribute - Form'!$B$8,'6c1 - MSA Attribute - Form'!$B$9))</f>
        <v/>
      </c>
      <c r="W27" s="117" t="str">
        <f>IF('6c1 - MSA Attribute - Form'!G27="","",IF('6c1 - MSA Attribute - Form'!H27='6c1 - MSA Attribute - Form'!$C$8,'6c1 - MSA Attribute - Form'!$B$8,'6c1 - MSA Attribute - Form'!$B$9))</f>
        <v/>
      </c>
      <c r="X27" s="119" t="str">
        <f t="shared" si="1"/>
        <v/>
      </c>
      <c r="Y27" s="117" t="str">
        <f>IF('6c1 - MSA Attribute - Form'!$C27="","",IF(AL27="TRUE",1,0))</f>
        <v/>
      </c>
      <c r="Z27" s="119" t="str">
        <f>IF('6c1 - MSA Attribute - Form'!K27="","",IF('6c1 - MSA Attribute - Form'!J27='6c1 - MSA Attribute - Form'!$C$8,'6c1 - MSA Attribute - Form'!$B$8,'6c1 - MSA Attribute - Form'!$B$9))</f>
        <v/>
      </c>
      <c r="AA27" s="119" t="str">
        <f>IF('6c1 - MSA Attribute - Form'!J27="","",IF('6c1 - MSA Attribute - Form'!K27='6c1 - MSA Attribute - Form'!$C$8,'6c1 - MSA Attribute - Form'!$B$8,'6c1 - MSA Attribute - Form'!$B$9))</f>
        <v/>
      </c>
      <c r="AB27" s="119" t="str">
        <f t="shared" si="2"/>
        <v/>
      </c>
      <c r="AC27" s="117" t="str">
        <f>IF('6c1 - MSA Attribute - Form'!$C27="","",IF(AM27="TRUE",1,0))</f>
        <v/>
      </c>
      <c r="AD27" s="116" t="str">
        <f>IF('6c1 - MSA Attribute - Form'!G27="","",IF(Z27="",AG27,AH27))</f>
        <v/>
      </c>
      <c r="AE27" s="116" t="str">
        <f>IF('6c1 - MSA Attribute - Form'!G27="","",IF(Z27="",AI27,AJ27))</f>
        <v/>
      </c>
      <c r="AF27" s="88"/>
      <c r="AG27" s="114" t="str">
        <f>IF('6c1 - MSA Attribute - Form'!G27="","",IF($R27+$S27+$V27+$W27=4,"TRUE",IF($R27+$S27+$V27+$W27=8,"TRUE","FALSE")))</f>
        <v/>
      </c>
      <c r="AH27" s="114" t="str">
        <f>IF('6c1 - MSA Attribute - Form'!J27="","",IF($R27+$S27+$V27+$W27+$Z27+$AA27=6,"TRUE",IF($R27+$S27+$V27+$W27+$Z27+$AA27=12,"TRUE","FALSE")))</f>
        <v/>
      </c>
      <c r="AI27" s="114" t="str">
        <f>IF('6c1 - MSA Attribute - Form'!G27="","",IF($R27+$S27+$V27+$W27+$Q27=5,"TRUE",IF($R27+$S27+$V27+$W27+$Q27=10,"TRUE","FALSE")))</f>
        <v/>
      </c>
      <c r="AJ27" s="114" t="str">
        <f>IF('6c1 - MSA Attribute - Form'!J27="","",IF($R27+$S27+$V27+$W27+$Z27+$AA27+$Q27=7,"TRUE",IF($R27+$S27+$V27+$W27+$Z27+$AA27+$Q27=14,"TRUE","FALSE")))</f>
        <v/>
      </c>
      <c r="AK27" s="113" t="str">
        <f>IF('6c1 - MSA Attribute - Form'!C27="","",IF('6c1 - MSA Attribute - Form'!Q27+'6c1 - MSA Attribute - Form'!R27+'6c1 - MSA Attribute - Form'!S27=3, "TRUE",IF('6c1 - MSA Attribute - Form'!Q27+'6c1 - MSA Attribute - Form'!R27+'6c1 - MSA Attribute - Form'!S27=6,"TRUE","FALSE")))</f>
        <v/>
      </c>
      <c r="AL27" s="113" t="str">
        <f>IF('6c1 - MSA Attribute - Form'!$C27="","",IF($Q27+V27+W27=3, "TRUE",IF($Q27+V27+W27=6,"TRUE","FALSE")))</f>
        <v/>
      </c>
      <c r="AM27" s="112" t="str">
        <f>IF('6c1 - MSA Attribute - Form'!J27="","",IF('6c1 - MSA Attribute - Form'!$C27="","",IF($Q27+Z27+AA27=3, "TRUE",IF($Q27+Z27+AA27=6,"TRUE","FALSE"))))</f>
        <v/>
      </c>
      <c r="AN27" s="111" t="str">
        <f t="shared" si="3"/>
        <v/>
      </c>
      <c r="AO27" s="111" t="str">
        <f t="shared" si="4"/>
        <v/>
      </c>
      <c r="AP27" s="111" t="str">
        <f t="shared" si="5"/>
        <v/>
      </c>
      <c r="AQ27" s="111" t="str">
        <f t="shared" si="6"/>
        <v/>
      </c>
      <c r="AR27" s="111" t="str">
        <f t="shared" si="7"/>
        <v/>
      </c>
      <c r="AS27" s="111" t="str">
        <f t="shared" si="11"/>
        <v/>
      </c>
      <c r="AT27" s="111" t="str">
        <f t="shared" si="8"/>
        <v/>
      </c>
      <c r="AU27" s="111" t="str">
        <f t="shared" si="9"/>
        <v/>
      </c>
      <c r="AV27" s="111" t="str">
        <f t="shared" si="10"/>
        <v/>
      </c>
    </row>
    <row r="28" spans="2:48" s="134" customFormat="1" ht="15.75">
      <c r="B28" s="133">
        <v>15</v>
      </c>
      <c r="C28" s="138"/>
      <c r="D28" s="125"/>
      <c r="E28" s="124"/>
      <c r="F28" s="137"/>
      <c r="G28" s="125"/>
      <c r="H28" s="124"/>
      <c r="I28" s="137"/>
      <c r="J28" s="125"/>
      <c r="K28" s="124"/>
      <c r="L28" s="131" t="str">
        <f>IF(D28="","",IF('6c1 - MSA Attribute - Form'!AD28="TRUE","Y","N"))</f>
        <v/>
      </c>
      <c r="M28" s="130" t="str">
        <f>IF(E28="","",IF('6c1 - MSA Attribute - Form'!AE28="TRUE","Y","N"))</f>
        <v/>
      </c>
      <c r="P28" s="121">
        <v>15</v>
      </c>
      <c r="Q28" s="120" t="str">
        <f>IF('6c1 - MSA Attribute - Form'!C28="","",IF('6c1 - MSA Attribute - Form'!C28='6c1 - MSA Attribute - Form'!$C$8,'6c1 - MSA Attribute - Form'!$B$8,'6c1 - MSA Attribute - Form'!$B$9))</f>
        <v/>
      </c>
      <c r="R28" s="119" t="str">
        <f>IF('6c1 - MSA Attribute - Form'!D28="","",IF('6c1 - MSA Attribute - Form'!D28='6c1 - MSA Attribute - Form'!$C$8,'6c1 - MSA Attribute - Form'!$B$8,'6c1 - MSA Attribute - Form'!$B$9))</f>
        <v/>
      </c>
      <c r="S28" s="117" t="str">
        <f>IF('6c1 - MSA Attribute - Form'!E28="","",IF('6c1 - MSA Attribute - Form'!E28='6c1 - MSA Attribute - Form'!$C$8,'6c1 - MSA Attribute - Form'!$B$8,'6c1 - MSA Attribute - Form'!$B$9))</f>
        <v/>
      </c>
      <c r="T28" s="119" t="str">
        <f t="shared" si="0"/>
        <v/>
      </c>
      <c r="U28" s="117" t="str">
        <f>IF('6c1 - MSA Attribute - Form'!$C28="","",IF(AK28="TRUE",1,0))</f>
        <v/>
      </c>
      <c r="V28" s="119" t="str">
        <f>IF('6c1 - MSA Attribute - Form'!H28="","",IF('6c1 - MSA Attribute - Form'!G28='6c1 - MSA Attribute - Form'!$C$8,'6c1 - MSA Attribute - Form'!$B$8,'6c1 - MSA Attribute - Form'!$B$9))</f>
        <v/>
      </c>
      <c r="W28" s="117" t="str">
        <f>IF('6c1 - MSA Attribute - Form'!G28="","",IF('6c1 - MSA Attribute - Form'!H28='6c1 - MSA Attribute - Form'!$C$8,'6c1 - MSA Attribute - Form'!$B$8,'6c1 - MSA Attribute - Form'!$B$9))</f>
        <v/>
      </c>
      <c r="X28" s="119" t="str">
        <f t="shared" si="1"/>
        <v/>
      </c>
      <c r="Y28" s="117" t="str">
        <f>IF('6c1 - MSA Attribute - Form'!$C28="","",IF(AL28="TRUE",1,0))</f>
        <v/>
      </c>
      <c r="Z28" s="119" t="str">
        <f>IF('6c1 - MSA Attribute - Form'!K28="","",IF('6c1 - MSA Attribute - Form'!J28='6c1 - MSA Attribute - Form'!$C$8,'6c1 - MSA Attribute - Form'!$B$8,'6c1 - MSA Attribute - Form'!$B$9))</f>
        <v/>
      </c>
      <c r="AA28" s="119" t="str">
        <f>IF('6c1 - MSA Attribute - Form'!J28="","",IF('6c1 - MSA Attribute - Form'!K28='6c1 - MSA Attribute - Form'!$C$8,'6c1 - MSA Attribute - Form'!$B$8,'6c1 - MSA Attribute - Form'!$B$9))</f>
        <v/>
      </c>
      <c r="AB28" s="119" t="str">
        <f t="shared" si="2"/>
        <v/>
      </c>
      <c r="AC28" s="117" t="str">
        <f>IF('6c1 - MSA Attribute - Form'!$C28="","",IF(AM28="TRUE",1,0))</f>
        <v/>
      </c>
      <c r="AD28" s="116" t="str">
        <f>IF('6c1 - MSA Attribute - Form'!G28="","",IF(Z28="",AG28,AH28))</f>
        <v/>
      </c>
      <c r="AE28" s="116" t="str">
        <f>IF('6c1 - MSA Attribute - Form'!G28="","",IF(Z28="",AI28,AJ28))</f>
        <v/>
      </c>
      <c r="AF28" s="88"/>
      <c r="AG28" s="114" t="str">
        <f>IF('6c1 - MSA Attribute - Form'!G28="","",IF($R28+$S28+$V28+$W28=4,"TRUE",IF($R28+$S28+$V28+$W28=8,"TRUE","FALSE")))</f>
        <v/>
      </c>
      <c r="AH28" s="114" t="str">
        <f>IF('6c1 - MSA Attribute - Form'!J28="","",IF($R28+$S28+$V28+$W28+$Z28+$AA28=6,"TRUE",IF($R28+$S28+$V28+$W28+$Z28+$AA28=12,"TRUE","FALSE")))</f>
        <v/>
      </c>
      <c r="AI28" s="114" t="str">
        <f>IF('6c1 - MSA Attribute - Form'!G28="","",IF($R28+$S28+$V28+$W28+$Q28=5,"TRUE",IF($R28+$S28+$V28+$W28+$Q28=10,"TRUE","FALSE")))</f>
        <v/>
      </c>
      <c r="AJ28" s="114" t="str">
        <f>IF('6c1 - MSA Attribute - Form'!J28="","",IF($R28+$S28+$V28+$W28+$Z28+$AA28+$Q28=7,"TRUE",IF($R28+$S28+$V28+$W28+$Z28+$AA28+$Q28=14,"TRUE","FALSE")))</f>
        <v/>
      </c>
      <c r="AK28" s="113" t="str">
        <f>IF('6c1 - MSA Attribute - Form'!C28="","",IF('6c1 - MSA Attribute - Form'!Q28+'6c1 - MSA Attribute - Form'!R28+'6c1 - MSA Attribute - Form'!S28=3, "TRUE",IF('6c1 - MSA Attribute - Form'!Q28+'6c1 - MSA Attribute - Form'!R28+'6c1 - MSA Attribute - Form'!S28=6,"TRUE","FALSE")))</f>
        <v/>
      </c>
      <c r="AL28" s="113" t="str">
        <f>IF('6c1 - MSA Attribute - Form'!$C28="","",IF($Q28+V28+W28=3, "TRUE",IF($Q28+V28+W28=6,"TRUE","FALSE")))</f>
        <v/>
      </c>
      <c r="AM28" s="112" t="str">
        <f>IF('6c1 - MSA Attribute - Form'!J28="","",IF('6c1 - MSA Attribute - Form'!$C28="","",IF($Q28+Z28+AA28=3, "TRUE",IF($Q28+Z28+AA28=6,"TRUE","FALSE"))))</f>
        <v/>
      </c>
      <c r="AN28" s="111" t="str">
        <f t="shared" si="3"/>
        <v/>
      </c>
      <c r="AO28" s="111" t="str">
        <f t="shared" si="4"/>
        <v/>
      </c>
      <c r="AP28" s="111" t="str">
        <f t="shared" si="5"/>
        <v/>
      </c>
      <c r="AQ28" s="111" t="str">
        <f t="shared" si="6"/>
        <v/>
      </c>
      <c r="AR28" s="111" t="str">
        <f t="shared" si="7"/>
        <v/>
      </c>
      <c r="AS28" s="111" t="str">
        <f t="shared" si="11"/>
        <v/>
      </c>
      <c r="AT28" s="111" t="str">
        <f t="shared" si="8"/>
        <v/>
      </c>
      <c r="AU28" s="111" t="str">
        <f t="shared" si="9"/>
        <v/>
      </c>
      <c r="AV28" s="111" t="str">
        <f t="shared" si="10"/>
        <v/>
      </c>
    </row>
    <row r="29" spans="2:48" s="134" customFormat="1" ht="15.75">
      <c r="B29" s="133">
        <v>16</v>
      </c>
      <c r="C29" s="138"/>
      <c r="D29" s="125"/>
      <c r="E29" s="124"/>
      <c r="F29" s="137"/>
      <c r="G29" s="125"/>
      <c r="H29" s="124"/>
      <c r="I29" s="137"/>
      <c r="J29" s="125"/>
      <c r="K29" s="124"/>
      <c r="L29" s="131" t="str">
        <f>IF(D29="","",IF('6c1 - MSA Attribute - Form'!AD29="TRUE","Y","N"))</f>
        <v/>
      </c>
      <c r="M29" s="130" t="str">
        <f>IF(E29="","",IF('6c1 - MSA Attribute - Form'!AE29="TRUE","Y","N"))</f>
        <v/>
      </c>
      <c r="P29" s="121">
        <v>16</v>
      </c>
      <c r="Q29" s="120" t="str">
        <f>IF('6c1 - MSA Attribute - Form'!C29="","",IF('6c1 - MSA Attribute - Form'!C29='6c1 - MSA Attribute - Form'!$C$8,'6c1 - MSA Attribute - Form'!$B$8,'6c1 - MSA Attribute - Form'!$B$9))</f>
        <v/>
      </c>
      <c r="R29" s="119" t="str">
        <f>IF('6c1 - MSA Attribute - Form'!D29="","",IF('6c1 - MSA Attribute - Form'!D29='6c1 - MSA Attribute - Form'!$C$8,'6c1 - MSA Attribute - Form'!$B$8,'6c1 - MSA Attribute - Form'!$B$9))</f>
        <v/>
      </c>
      <c r="S29" s="117" t="str">
        <f>IF('6c1 - MSA Attribute - Form'!E29="","",IF('6c1 - MSA Attribute - Form'!E29='6c1 - MSA Attribute - Form'!$C$8,'6c1 - MSA Attribute - Form'!$B$8,'6c1 - MSA Attribute - Form'!$B$9))</f>
        <v/>
      </c>
      <c r="T29" s="119" t="str">
        <f t="shared" si="0"/>
        <v/>
      </c>
      <c r="U29" s="117" t="str">
        <f>IF('6c1 - MSA Attribute - Form'!$C29="","",IF(AK29="TRUE",1,0))</f>
        <v/>
      </c>
      <c r="V29" s="119" t="str">
        <f>IF('6c1 - MSA Attribute - Form'!H29="","",IF('6c1 - MSA Attribute - Form'!G29='6c1 - MSA Attribute - Form'!$C$8,'6c1 - MSA Attribute - Form'!$B$8,'6c1 - MSA Attribute - Form'!$B$9))</f>
        <v/>
      </c>
      <c r="W29" s="117" t="str">
        <f>IF('6c1 - MSA Attribute - Form'!G29="","",IF('6c1 - MSA Attribute - Form'!H29='6c1 - MSA Attribute - Form'!$C$8,'6c1 - MSA Attribute - Form'!$B$8,'6c1 - MSA Attribute - Form'!$B$9))</f>
        <v/>
      </c>
      <c r="X29" s="119" t="str">
        <f t="shared" si="1"/>
        <v/>
      </c>
      <c r="Y29" s="117" t="str">
        <f>IF('6c1 - MSA Attribute - Form'!$C29="","",IF(AL29="TRUE",1,0))</f>
        <v/>
      </c>
      <c r="Z29" s="119" t="str">
        <f>IF('6c1 - MSA Attribute - Form'!K29="","",IF('6c1 - MSA Attribute - Form'!J29='6c1 - MSA Attribute - Form'!$C$8,'6c1 - MSA Attribute - Form'!$B$8,'6c1 - MSA Attribute - Form'!$B$9))</f>
        <v/>
      </c>
      <c r="AA29" s="119" t="str">
        <f>IF('6c1 - MSA Attribute - Form'!J29="","",IF('6c1 - MSA Attribute - Form'!K29='6c1 - MSA Attribute - Form'!$C$8,'6c1 - MSA Attribute - Form'!$B$8,'6c1 - MSA Attribute - Form'!$B$9))</f>
        <v/>
      </c>
      <c r="AB29" s="119" t="str">
        <f t="shared" si="2"/>
        <v/>
      </c>
      <c r="AC29" s="117" t="str">
        <f>IF('6c1 - MSA Attribute - Form'!$C29="","",IF(AM29="TRUE",1,0))</f>
        <v/>
      </c>
      <c r="AD29" s="116" t="str">
        <f>IF('6c1 - MSA Attribute - Form'!G29="","",IF(Z29="",AG29,AH29))</f>
        <v/>
      </c>
      <c r="AE29" s="116" t="str">
        <f>IF('6c1 - MSA Attribute - Form'!G29="","",IF(Z29="",AI29,AJ29))</f>
        <v/>
      </c>
      <c r="AF29" s="88"/>
      <c r="AG29" s="114" t="str">
        <f>IF('6c1 - MSA Attribute - Form'!G29="","",IF($R29+$S29+$V29+$W29=4,"TRUE",IF($R29+$S29+$V29+$W29=8,"TRUE","FALSE")))</f>
        <v/>
      </c>
      <c r="AH29" s="114" t="str">
        <f>IF('6c1 - MSA Attribute - Form'!J29="","",IF($R29+$S29+$V29+$W29+$Z29+$AA29=6,"TRUE",IF($R29+$S29+$V29+$W29+$Z29+$AA29=12,"TRUE","FALSE")))</f>
        <v/>
      </c>
      <c r="AI29" s="114" t="str">
        <f>IF('6c1 - MSA Attribute - Form'!G29="","",IF($R29+$S29+$V29+$W29+$Q29=5,"TRUE",IF($R29+$S29+$V29+$W29+$Q29=10,"TRUE","FALSE")))</f>
        <v/>
      </c>
      <c r="AJ29" s="114" t="str">
        <f>IF('6c1 - MSA Attribute - Form'!J29="","",IF($R29+$S29+$V29+$W29+$Z29+$AA29+$Q29=7,"TRUE",IF($R29+$S29+$V29+$W29+$Z29+$AA29+$Q29=14,"TRUE","FALSE")))</f>
        <v/>
      </c>
      <c r="AK29" s="113" t="str">
        <f>IF('6c1 - MSA Attribute - Form'!C29="","",IF('6c1 - MSA Attribute - Form'!Q29+'6c1 - MSA Attribute - Form'!R29+'6c1 - MSA Attribute - Form'!S29=3, "TRUE",IF('6c1 - MSA Attribute - Form'!Q29+'6c1 - MSA Attribute - Form'!R29+'6c1 - MSA Attribute - Form'!S29=6,"TRUE","FALSE")))</f>
        <v/>
      </c>
      <c r="AL29" s="113" t="str">
        <f>IF('6c1 - MSA Attribute - Form'!$C29="","",IF($Q29+V29+W29=3, "TRUE",IF($Q29+V29+W29=6,"TRUE","FALSE")))</f>
        <v/>
      </c>
      <c r="AM29" s="112" t="str">
        <f>IF('6c1 - MSA Attribute - Form'!J29="","",IF('6c1 - MSA Attribute - Form'!$C29="","",IF($Q29+Z29+AA29=3, "TRUE",IF($Q29+Z29+AA29=6,"TRUE","FALSE"))))</f>
        <v/>
      </c>
      <c r="AN29" s="111" t="str">
        <f t="shared" si="3"/>
        <v/>
      </c>
      <c r="AO29" s="111" t="str">
        <f t="shared" si="4"/>
        <v/>
      </c>
      <c r="AP29" s="111" t="str">
        <f t="shared" si="5"/>
        <v/>
      </c>
      <c r="AQ29" s="111" t="str">
        <f t="shared" si="6"/>
        <v/>
      </c>
      <c r="AR29" s="111" t="str">
        <f t="shared" si="7"/>
        <v/>
      </c>
      <c r="AS29" s="111" t="str">
        <f t="shared" si="11"/>
        <v/>
      </c>
      <c r="AT29" s="111" t="str">
        <f t="shared" si="8"/>
        <v/>
      </c>
      <c r="AU29" s="111" t="str">
        <f t="shared" si="9"/>
        <v/>
      </c>
      <c r="AV29" s="111" t="str">
        <f t="shared" si="10"/>
        <v/>
      </c>
    </row>
    <row r="30" spans="2:48" s="134" customFormat="1" ht="15.75">
      <c r="B30" s="133">
        <v>17</v>
      </c>
      <c r="C30" s="128"/>
      <c r="D30" s="127"/>
      <c r="E30" s="124"/>
      <c r="F30" s="137"/>
      <c r="G30" s="125"/>
      <c r="H30" s="124"/>
      <c r="I30" s="137"/>
      <c r="J30" s="125"/>
      <c r="K30" s="124"/>
      <c r="L30" s="131" t="str">
        <f>IF(D30="","",IF('6c1 - MSA Attribute - Form'!AD30="TRUE","Y","N"))</f>
        <v/>
      </c>
      <c r="M30" s="130" t="str">
        <f>IF(E30="","",IF('6c1 - MSA Attribute - Form'!AE30="TRUE","Y","N"))</f>
        <v/>
      </c>
      <c r="P30" s="121">
        <v>17</v>
      </c>
      <c r="Q30" s="120" t="str">
        <f>IF('6c1 - MSA Attribute - Form'!C30="","",IF('6c1 - MSA Attribute - Form'!C30='6c1 - MSA Attribute - Form'!$C$8,'6c1 - MSA Attribute - Form'!$B$8,'6c1 - MSA Attribute - Form'!$B$9))</f>
        <v/>
      </c>
      <c r="R30" s="119" t="str">
        <f>IF('6c1 - MSA Attribute - Form'!D30="","",IF('6c1 - MSA Attribute - Form'!D30='6c1 - MSA Attribute - Form'!$C$8,'6c1 - MSA Attribute - Form'!$B$8,'6c1 - MSA Attribute - Form'!$B$9))</f>
        <v/>
      </c>
      <c r="S30" s="117" t="str">
        <f>IF('6c1 - MSA Attribute - Form'!E30="","",IF('6c1 - MSA Attribute - Form'!E30='6c1 - MSA Attribute - Form'!$C$8,'6c1 - MSA Attribute - Form'!$B$8,'6c1 - MSA Attribute - Form'!$B$9))</f>
        <v/>
      </c>
      <c r="T30" s="119" t="str">
        <f t="shared" si="0"/>
        <v/>
      </c>
      <c r="U30" s="117" t="str">
        <f>IF('6c1 - MSA Attribute - Form'!$C30="","",IF(AK30="TRUE",1,0))</f>
        <v/>
      </c>
      <c r="V30" s="119" t="str">
        <f>IF('6c1 - MSA Attribute - Form'!H30="","",IF('6c1 - MSA Attribute - Form'!G30='6c1 - MSA Attribute - Form'!$C$8,'6c1 - MSA Attribute - Form'!$B$8,'6c1 - MSA Attribute - Form'!$B$9))</f>
        <v/>
      </c>
      <c r="W30" s="117" t="str">
        <f>IF('6c1 - MSA Attribute - Form'!G30="","",IF('6c1 - MSA Attribute - Form'!H30='6c1 - MSA Attribute - Form'!$C$8,'6c1 - MSA Attribute - Form'!$B$8,'6c1 - MSA Attribute - Form'!$B$9))</f>
        <v/>
      </c>
      <c r="X30" s="119" t="str">
        <f t="shared" si="1"/>
        <v/>
      </c>
      <c r="Y30" s="117" t="str">
        <f>IF('6c1 - MSA Attribute - Form'!$C30="","",IF(AL30="TRUE",1,0))</f>
        <v/>
      </c>
      <c r="Z30" s="119" t="str">
        <f>IF('6c1 - MSA Attribute - Form'!K30="","",IF('6c1 - MSA Attribute - Form'!J30='6c1 - MSA Attribute - Form'!$C$8,'6c1 - MSA Attribute - Form'!$B$8,'6c1 - MSA Attribute - Form'!$B$9))</f>
        <v/>
      </c>
      <c r="AA30" s="119" t="str">
        <f>IF('6c1 - MSA Attribute - Form'!J30="","",IF('6c1 - MSA Attribute - Form'!K30='6c1 - MSA Attribute - Form'!$C$8,'6c1 - MSA Attribute - Form'!$B$8,'6c1 - MSA Attribute - Form'!$B$9))</f>
        <v/>
      </c>
      <c r="AB30" s="119" t="str">
        <f t="shared" si="2"/>
        <v/>
      </c>
      <c r="AC30" s="117" t="str">
        <f>IF('6c1 - MSA Attribute - Form'!$C30="","",IF(AM30="TRUE",1,0))</f>
        <v/>
      </c>
      <c r="AD30" s="116" t="str">
        <f>IF('6c1 - MSA Attribute - Form'!G30="","",IF(Z30="",AG30,AH30))</f>
        <v/>
      </c>
      <c r="AE30" s="116" t="str">
        <f>IF('6c1 - MSA Attribute - Form'!G30="","",IF(Z30="",AI30,AJ30))</f>
        <v/>
      </c>
      <c r="AF30" s="88"/>
      <c r="AG30" s="114" t="str">
        <f>IF('6c1 - MSA Attribute - Form'!G30="","",IF($R30+$S30+$V30+$W30=4,"TRUE",IF($R30+$S30+$V30+$W30=8,"TRUE","FALSE")))</f>
        <v/>
      </c>
      <c r="AH30" s="114" t="str">
        <f>IF('6c1 - MSA Attribute - Form'!J30="","",IF($R30+$S30+$V30+$W30+$Z30+$AA30=6,"TRUE",IF($R30+$S30+$V30+$W30+$Z30+$AA30=12,"TRUE","FALSE")))</f>
        <v/>
      </c>
      <c r="AI30" s="114" t="str">
        <f>IF('6c1 - MSA Attribute - Form'!G30="","",IF($R30+$S30+$V30+$W30+$Q30=5,"TRUE",IF($R30+$S30+$V30+$W30+$Q30=10,"TRUE","FALSE")))</f>
        <v/>
      </c>
      <c r="AJ30" s="114" t="str">
        <f>IF('6c1 - MSA Attribute - Form'!J30="","",IF($R30+$S30+$V30+$W30+$Z30+$AA30+$Q30=7,"TRUE",IF($R30+$S30+$V30+$W30+$Z30+$AA30+$Q30=14,"TRUE","FALSE")))</f>
        <v/>
      </c>
      <c r="AK30" s="113" t="str">
        <f>IF('6c1 - MSA Attribute - Form'!C30="","",IF('6c1 - MSA Attribute - Form'!Q30+'6c1 - MSA Attribute - Form'!R30+'6c1 - MSA Attribute - Form'!S30=3, "TRUE",IF('6c1 - MSA Attribute - Form'!Q30+'6c1 - MSA Attribute - Form'!R30+'6c1 - MSA Attribute - Form'!S30=6,"TRUE","FALSE")))</f>
        <v/>
      </c>
      <c r="AL30" s="113" t="str">
        <f>IF('6c1 - MSA Attribute - Form'!$C30="","",IF($Q30+V30+W30=3, "TRUE",IF($Q30+V30+W30=6,"TRUE","FALSE")))</f>
        <v/>
      </c>
      <c r="AM30" s="112" t="str">
        <f>IF('6c1 - MSA Attribute - Form'!J30="","",IF('6c1 - MSA Attribute - Form'!$C30="","",IF($Q30+Z30+AA30=3, "TRUE",IF($Q30+Z30+AA30=6,"TRUE","FALSE"))))</f>
        <v/>
      </c>
      <c r="AN30" s="111" t="str">
        <f t="shared" si="3"/>
        <v/>
      </c>
      <c r="AO30" s="111" t="str">
        <f t="shared" si="4"/>
        <v/>
      </c>
      <c r="AP30" s="111" t="str">
        <f t="shared" si="5"/>
        <v/>
      </c>
      <c r="AQ30" s="111" t="str">
        <f t="shared" si="6"/>
        <v/>
      </c>
      <c r="AR30" s="111" t="str">
        <f t="shared" si="7"/>
        <v/>
      </c>
      <c r="AS30" s="111" t="str">
        <f t="shared" si="11"/>
        <v/>
      </c>
      <c r="AT30" s="111" t="str">
        <f t="shared" si="8"/>
        <v/>
      </c>
      <c r="AU30" s="111" t="str">
        <f t="shared" si="9"/>
        <v/>
      </c>
      <c r="AV30" s="111" t="str">
        <f t="shared" si="10"/>
        <v/>
      </c>
    </row>
    <row r="31" spans="2:48" s="134" customFormat="1" ht="15.75">
      <c r="B31" s="133">
        <v>18</v>
      </c>
      <c r="C31" s="128"/>
      <c r="D31" s="127"/>
      <c r="E31" s="124"/>
      <c r="F31" s="137"/>
      <c r="G31" s="125"/>
      <c r="H31" s="124"/>
      <c r="I31" s="137"/>
      <c r="J31" s="125"/>
      <c r="K31" s="124"/>
      <c r="L31" s="131" t="str">
        <f>IF(D31="","",IF('6c1 - MSA Attribute - Form'!AD31="TRUE","Y","N"))</f>
        <v/>
      </c>
      <c r="M31" s="130" t="str">
        <f>IF(E31="","",IF('6c1 - MSA Attribute - Form'!AE31="TRUE","Y","N"))</f>
        <v/>
      </c>
      <c r="P31" s="121">
        <v>18</v>
      </c>
      <c r="Q31" s="120" t="str">
        <f>IF('6c1 - MSA Attribute - Form'!C31="","",IF('6c1 - MSA Attribute - Form'!C31='6c1 - MSA Attribute - Form'!$C$8,'6c1 - MSA Attribute - Form'!$B$8,'6c1 - MSA Attribute - Form'!$B$9))</f>
        <v/>
      </c>
      <c r="R31" s="119" t="str">
        <f>IF('6c1 - MSA Attribute - Form'!D31="","",IF('6c1 - MSA Attribute - Form'!D31='6c1 - MSA Attribute - Form'!$C$8,'6c1 - MSA Attribute - Form'!$B$8,'6c1 - MSA Attribute - Form'!$B$9))</f>
        <v/>
      </c>
      <c r="S31" s="117" t="str">
        <f>IF('6c1 - MSA Attribute - Form'!E31="","",IF('6c1 - MSA Attribute - Form'!E31='6c1 - MSA Attribute - Form'!$C$8,'6c1 - MSA Attribute - Form'!$B$8,'6c1 - MSA Attribute - Form'!$B$9))</f>
        <v/>
      </c>
      <c r="T31" s="119" t="str">
        <f t="shared" si="0"/>
        <v/>
      </c>
      <c r="U31" s="117" t="str">
        <f>IF('6c1 - MSA Attribute - Form'!$C31="","",IF(AK31="TRUE",1,0))</f>
        <v/>
      </c>
      <c r="V31" s="119" t="str">
        <f>IF('6c1 - MSA Attribute - Form'!H31="","",IF('6c1 - MSA Attribute - Form'!G31='6c1 - MSA Attribute - Form'!$C$8,'6c1 - MSA Attribute - Form'!$B$8,'6c1 - MSA Attribute - Form'!$B$9))</f>
        <v/>
      </c>
      <c r="W31" s="117" t="str">
        <f>IF('6c1 - MSA Attribute - Form'!G31="","",IF('6c1 - MSA Attribute - Form'!H31='6c1 - MSA Attribute - Form'!$C$8,'6c1 - MSA Attribute - Form'!$B$8,'6c1 - MSA Attribute - Form'!$B$9))</f>
        <v/>
      </c>
      <c r="X31" s="119" t="str">
        <f t="shared" si="1"/>
        <v/>
      </c>
      <c r="Y31" s="117" t="str">
        <f>IF('6c1 - MSA Attribute - Form'!$C31="","",IF(AL31="TRUE",1,0))</f>
        <v/>
      </c>
      <c r="Z31" s="119" t="str">
        <f>IF('6c1 - MSA Attribute - Form'!K31="","",IF('6c1 - MSA Attribute - Form'!J31='6c1 - MSA Attribute - Form'!$C$8,'6c1 - MSA Attribute - Form'!$B$8,'6c1 - MSA Attribute - Form'!$B$9))</f>
        <v/>
      </c>
      <c r="AA31" s="119" t="str">
        <f>IF('6c1 - MSA Attribute - Form'!J31="","",IF('6c1 - MSA Attribute - Form'!K31='6c1 - MSA Attribute - Form'!$C$8,'6c1 - MSA Attribute - Form'!$B$8,'6c1 - MSA Attribute - Form'!$B$9))</f>
        <v/>
      </c>
      <c r="AB31" s="119" t="str">
        <f t="shared" si="2"/>
        <v/>
      </c>
      <c r="AC31" s="117" t="str">
        <f>IF('6c1 - MSA Attribute - Form'!$C31="","",IF(AM31="TRUE",1,0))</f>
        <v/>
      </c>
      <c r="AD31" s="116" t="str">
        <f>IF('6c1 - MSA Attribute - Form'!G31="","",IF(Z31="",AG31,AH31))</f>
        <v/>
      </c>
      <c r="AE31" s="116" t="str">
        <f>IF('6c1 - MSA Attribute - Form'!G31="","",IF(Z31="",AI31,AJ31))</f>
        <v/>
      </c>
      <c r="AF31" s="88"/>
      <c r="AG31" s="114" t="str">
        <f>IF('6c1 - MSA Attribute - Form'!G31="","",IF($R31+$S31+$V31+$W31=4,"TRUE",IF($R31+$S31+$V31+$W31=8,"TRUE","FALSE")))</f>
        <v/>
      </c>
      <c r="AH31" s="114" t="str">
        <f>IF('6c1 - MSA Attribute - Form'!J31="","",IF($R31+$S31+$V31+$W31+$Z31+$AA31=6,"TRUE",IF($R31+$S31+$V31+$W31+$Z31+$AA31=12,"TRUE","FALSE")))</f>
        <v/>
      </c>
      <c r="AI31" s="114" t="str">
        <f>IF('6c1 - MSA Attribute - Form'!G31="","",IF($R31+$S31+$V31+$W31+$Q31=5,"TRUE",IF($R31+$S31+$V31+$W31+$Q31=10,"TRUE","FALSE")))</f>
        <v/>
      </c>
      <c r="AJ31" s="114" t="str">
        <f>IF('6c1 - MSA Attribute - Form'!J31="","",IF($R31+$S31+$V31+$W31+$Z31+$AA31+$Q31=7,"TRUE",IF($R31+$S31+$V31+$W31+$Z31+$AA31+$Q31=14,"TRUE","FALSE")))</f>
        <v/>
      </c>
      <c r="AK31" s="113" t="str">
        <f>IF('6c1 - MSA Attribute - Form'!C31="","",IF('6c1 - MSA Attribute - Form'!Q31+'6c1 - MSA Attribute - Form'!R31+'6c1 - MSA Attribute - Form'!S31=3, "TRUE",IF('6c1 - MSA Attribute - Form'!Q31+'6c1 - MSA Attribute - Form'!R31+'6c1 - MSA Attribute - Form'!S31=6,"TRUE","FALSE")))</f>
        <v/>
      </c>
      <c r="AL31" s="113" t="str">
        <f>IF('6c1 - MSA Attribute - Form'!$C31="","",IF($Q31+V31+W31=3, "TRUE",IF($Q31+V31+W31=6,"TRUE","FALSE")))</f>
        <v/>
      </c>
      <c r="AM31" s="112" t="str">
        <f>IF('6c1 - MSA Attribute - Form'!J31="","",IF('6c1 - MSA Attribute - Form'!$C31="","",IF($Q31+Z31+AA31=3, "TRUE",IF($Q31+Z31+AA31=6,"TRUE","FALSE"))))</f>
        <v/>
      </c>
      <c r="AN31" s="111" t="str">
        <f t="shared" si="3"/>
        <v/>
      </c>
      <c r="AO31" s="111" t="str">
        <f t="shared" si="4"/>
        <v/>
      </c>
      <c r="AP31" s="111" t="str">
        <f t="shared" si="5"/>
        <v/>
      </c>
      <c r="AQ31" s="111" t="str">
        <f t="shared" si="6"/>
        <v/>
      </c>
      <c r="AR31" s="111" t="str">
        <f t="shared" si="7"/>
        <v/>
      </c>
      <c r="AS31" s="111" t="str">
        <f t="shared" si="11"/>
        <v/>
      </c>
      <c r="AT31" s="111" t="str">
        <f t="shared" si="8"/>
        <v/>
      </c>
      <c r="AU31" s="111" t="str">
        <f t="shared" si="9"/>
        <v/>
      </c>
      <c r="AV31" s="111" t="str">
        <f t="shared" si="10"/>
        <v/>
      </c>
    </row>
    <row r="32" spans="2:48" s="134" customFormat="1" ht="15.75">
      <c r="B32" s="133">
        <v>19</v>
      </c>
      <c r="C32" s="128"/>
      <c r="D32" s="127"/>
      <c r="E32" s="124"/>
      <c r="F32" s="137"/>
      <c r="G32" s="125"/>
      <c r="H32" s="124"/>
      <c r="I32" s="137"/>
      <c r="J32" s="125"/>
      <c r="K32" s="124"/>
      <c r="L32" s="131" t="str">
        <f>IF(D32="","",IF('6c1 - MSA Attribute - Form'!AD32="TRUE","Y","N"))</f>
        <v/>
      </c>
      <c r="M32" s="130" t="str">
        <f>IF(E32="","",IF('6c1 - MSA Attribute - Form'!AE32="TRUE","Y","N"))</f>
        <v/>
      </c>
      <c r="P32" s="121">
        <v>19</v>
      </c>
      <c r="Q32" s="120" t="str">
        <f>IF('6c1 - MSA Attribute - Form'!C32="","",IF('6c1 - MSA Attribute - Form'!C32='6c1 - MSA Attribute - Form'!$C$8,'6c1 - MSA Attribute - Form'!$B$8,'6c1 - MSA Attribute - Form'!$B$9))</f>
        <v/>
      </c>
      <c r="R32" s="119" t="str">
        <f>IF('6c1 - MSA Attribute - Form'!D32="","",IF('6c1 - MSA Attribute - Form'!D32='6c1 - MSA Attribute - Form'!$C$8,'6c1 - MSA Attribute - Form'!$B$8,'6c1 - MSA Attribute - Form'!$B$9))</f>
        <v/>
      </c>
      <c r="S32" s="117" t="str">
        <f>IF('6c1 - MSA Attribute - Form'!E32="","",IF('6c1 - MSA Attribute - Form'!E32='6c1 - MSA Attribute - Form'!$C$8,'6c1 - MSA Attribute - Form'!$B$8,'6c1 - MSA Attribute - Form'!$B$9))</f>
        <v/>
      </c>
      <c r="T32" s="119" t="str">
        <f t="shared" si="0"/>
        <v/>
      </c>
      <c r="U32" s="117" t="str">
        <f>IF('6c1 - MSA Attribute - Form'!$C32="","",IF(AK32="TRUE",1,0))</f>
        <v/>
      </c>
      <c r="V32" s="119" t="str">
        <f>IF('6c1 - MSA Attribute - Form'!H32="","",IF('6c1 - MSA Attribute - Form'!G32='6c1 - MSA Attribute - Form'!$C$8,'6c1 - MSA Attribute - Form'!$B$8,'6c1 - MSA Attribute - Form'!$B$9))</f>
        <v/>
      </c>
      <c r="W32" s="117" t="str">
        <f>IF('6c1 - MSA Attribute - Form'!G32="","",IF('6c1 - MSA Attribute - Form'!H32='6c1 - MSA Attribute - Form'!$C$8,'6c1 - MSA Attribute - Form'!$B$8,'6c1 - MSA Attribute - Form'!$B$9))</f>
        <v/>
      </c>
      <c r="X32" s="119" t="str">
        <f t="shared" si="1"/>
        <v/>
      </c>
      <c r="Y32" s="117" t="str">
        <f>IF('6c1 - MSA Attribute - Form'!$C32="","",IF(AL32="TRUE",1,0))</f>
        <v/>
      </c>
      <c r="Z32" s="119" t="str">
        <f>IF('6c1 - MSA Attribute - Form'!K32="","",IF('6c1 - MSA Attribute - Form'!J32='6c1 - MSA Attribute - Form'!$C$8,'6c1 - MSA Attribute - Form'!$B$8,'6c1 - MSA Attribute - Form'!$B$9))</f>
        <v/>
      </c>
      <c r="AA32" s="119" t="str">
        <f>IF('6c1 - MSA Attribute - Form'!J32="","",IF('6c1 - MSA Attribute - Form'!K32='6c1 - MSA Attribute - Form'!$C$8,'6c1 - MSA Attribute - Form'!$B$8,'6c1 - MSA Attribute - Form'!$B$9))</f>
        <v/>
      </c>
      <c r="AB32" s="119" t="str">
        <f t="shared" si="2"/>
        <v/>
      </c>
      <c r="AC32" s="117" t="str">
        <f>IF('6c1 - MSA Attribute - Form'!$C32="","",IF(AM32="TRUE",1,0))</f>
        <v/>
      </c>
      <c r="AD32" s="116" t="str">
        <f>IF('6c1 - MSA Attribute - Form'!G32="","",IF(Z32="",AG32,AH32))</f>
        <v/>
      </c>
      <c r="AE32" s="116" t="str">
        <f>IF('6c1 - MSA Attribute - Form'!G32="","",IF(Z32="",AI32,AJ32))</f>
        <v/>
      </c>
      <c r="AF32" s="88"/>
      <c r="AG32" s="114" t="str">
        <f>IF('6c1 - MSA Attribute - Form'!G32="","",IF($R32+$S32+$V32+$W32=4,"TRUE",IF($R32+$S32+$V32+$W32=8,"TRUE","FALSE")))</f>
        <v/>
      </c>
      <c r="AH32" s="114" t="str">
        <f>IF('6c1 - MSA Attribute - Form'!J32="","",IF($R32+$S32+$V32+$W32+$Z32+$AA32=6,"TRUE",IF($R32+$S32+$V32+$W32+$Z32+$AA32=12,"TRUE","FALSE")))</f>
        <v/>
      </c>
      <c r="AI32" s="114" t="str">
        <f>IF('6c1 - MSA Attribute - Form'!G32="","",IF($R32+$S32+$V32+$W32+$Q32=5,"TRUE",IF($R32+$S32+$V32+$W32+$Q32=10,"TRUE","FALSE")))</f>
        <v/>
      </c>
      <c r="AJ32" s="114" t="str">
        <f>IF('6c1 - MSA Attribute - Form'!J32="","",IF($R32+$S32+$V32+$W32+$Z32+$AA32+$Q32=7,"TRUE",IF($R32+$S32+$V32+$W32+$Z32+$AA32+$Q32=14,"TRUE","FALSE")))</f>
        <v/>
      </c>
      <c r="AK32" s="113" t="str">
        <f>IF('6c1 - MSA Attribute - Form'!C32="","",IF('6c1 - MSA Attribute - Form'!Q32+'6c1 - MSA Attribute - Form'!R32+'6c1 - MSA Attribute - Form'!S32=3, "TRUE",IF('6c1 - MSA Attribute - Form'!Q32+'6c1 - MSA Attribute - Form'!R32+'6c1 - MSA Attribute - Form'!S32=6,"TRUE","FALSE")))</f>
        <v/>
      </c>
      <c r="AL32" s="113" t="str">
        <f>IF('6c1 - MSA Attribute - Form'!$C32="","",IF($Q32+V32+W32=3, "TRUE",IF($Q32+V32+W32=6,"TRUE","FALSE")))</f>
        <v/>
      </c>
      <c r="AM32" s="112" t="str">
        <f>IF('6c1 - MSA Attribute - Form'!J32="","",IF('6c1 - MSA Attribute - Form'!$C32="","",IF($Q32+Z32+AA32=3, "TRUE",IF($Q32+Z32+AA32=6,"TRUE","FALSE"))))</f>
        <v/>
      </c>
      <c r="AN32" s="111" t="str">
        <f t="shared" si="3"/>
        <v/>
      </c>
      <c r="AO32" s="111" t="str">
        <f t="shared" si="4"/>
        <v/>
      </c>
      <c r="AP32" s="111" t="str">
        <f t="shared" si="5"/>
        <v/>
      </c>
      <c r="AQ32" s="111" t="str">
        <f t="shared" si="6"/>
        <v/>
      </c>
      <c r="AR32" s="111" t="str">
        <f t="shared" si="7"/>
        <v/>
      </c>
      <c r="AS32" s="111" t="str">
        <f t="shared" si="11"/>
        <v/>
      </c>
      <c r="AT32" s="111" t="str">
        <f t="shared" si="8"/>
        <v/>
      </c>
      <c r="AU32" s="111" t="str">
        <f t="shared" si="9"/>
        <v/>
      </c>
      <c r="AV32" s="111" t="str">
        <f t="shared" si="10"/>
        <v/>
      </c>
    </row>
    <row r="33" spans="2:48" s="134" customFormat="1" ht="15.75">
      <c r="B33" s="133">
        <v>20</v>
      </c>
      <c r="C33" s="128"/>
      <c r="D33" s="127"/>
      <c r="E33" s="124"/>
      <c r="F33" s="137"/>
      <c r="G33" s="125"/>
      <c r="H33" s="124"/>
      <c r="I33" s="137"/>
      <c r="J33" s="125"/>
      <c r="K33" s="124"/>
      <c r="L33" s="131" t="str">
        <f>IF(D33="","",IF('6c1 - MSA Attribute - Form'!AD33="TRUE","Y","N"))</f>
        <v/>
      </c>
      <c r="M33" s="130" t="str">
        <f>IF(E33="","",IF('6c1 - MSA Attribute - Form'!AE33="TRUE","Y","N"))</f>
        <v/>
      </c>
      <c r="P33" s="121">
        <v>20</v>
      </c>
      <c r="Q33" s="120" t="str">
        <f>IF('6c1 - MSA Attribute - Form'!C33="","",IF('6c1 - MSA Attribute - Form'!C33='6c1 - MSA Attribute - Form'!$C$8,'6c1 - MSA Attribute - Form'!$B$8,'6c1 - MSA Attribute - Form'!$B$9))</f>
        <v/>
      </c>
      <c r="R33" s="119" t="str">
        <f>IF('6c1 - MSA Attribute - Form'!D33="","",IF('6c1 - MSA Attribute - Form'!D33='6c1 - MSA Attribute - Form'!$C$8,'6c1 - MSA Attribute - Form'!$B$8,'6c1 - MSA Attribute - Form'!$B$9))</f>
        <v/>
      </c>
      <c r="S33" s="117" t="str">
        <f>IF('6c1 - MSA Attribute - Form'!E33="","",IF('6c1 - MSA Attribute - Form'!E33='6c1 - MSA Attribute - Form'!$C$8,'6c1 - MSA Attribute - Form'!$B$8,'6c1 - MSA Attribute - Form'!$B$9))</f>
        <v/>
      </c>
      <c r="T33" s="119" t="str">
        <f t="shared" si="0"/>
        <v/>
      </c>
      <c r="U33" s="117" t="str">
        <f>IF('6c1 - MSA Attribute - Form'!$C33="","",IF(AK33="TRUE",1,0))</f>
        <v/>
      </c>
      <c r="V33" s="119" t="str">
        <f>IF('6c1 - MSA Attribute - Form'!H33="","",IF('6c1 - MSA Attribute - Form'!G33='6c1 - MSA Attribute - Form'!$C$8,'6c1 - MSA Attribute - Form'!$B$8,'6c1 - MSA Attribute - Form'!$B$9))</f>
        <v/>
      </c>
      <c r="W33" s="117" t="str">
        <f>IF('6c1 - MSA Attribute - Form'!G33="","",IF('6c1 - MSA Attribute - Form'!H33='6c1 - MSA Attribute - Form'!$C$8,'6c1 - MSA Attribute - Form'!$B$8,'6c1 - MSA Attribute - Form'!$B$9))</f>
        <v/>
      </c>
      <c r="X33" s="119" t="str">
        <f t="shared" si="1"/>
        <v/>
      </c>
      <c r="Y33" s="117" t="str">
        <f>IF('6c1 - MSA Attribute - Form'!$C33="","",IF(AL33="TRUE",1,0))</f>
        <v/>
      </c>
      <c r="Z33" s="119" t="str">
        <f>IF('6c1 - MSA Attribute - Form'!K33="","",IF('6c1 - MSA Attribute - Form'!J33='6c1 - MSA Attribute - Form'!$C$8,'6c1 - MSA Attribute - Form'!$B$8,'6c1 - MSA Attribute - Form'!$B$9))</f>
        <v/>
      </c>
      <c r="AA33" s="119" t="str">
        <f>IF('6c1 - MSA Attribute - Form'!J33="","",IF('6c1 - MSA Attribute - Form'!K33='6c1 - MSA Attribute - Form'!$C$8,'6c1 - MSA Attribute - Form'!$B$8,'6c1 - MSA Attribute - Form'!$B$9))</f>
        <v/>
      </c>
      <c r="AB33" s="119" t="str">
        <f t="shared" si="2"/>
        <v/>
      </c>
      <c r="AC33" s="117" t="str">
        <f>IF('6c1 - MSA Attribute - Form'!$C33="","",IF(AM33="TRUE",1,0))</f>
        <v/>
      </c>
      <c r="AD33" s="116" t="str">
        <f>IF('6c1 - MSA Attribute - Form'!G33="","",IF(Z33="",AG33,AH33))</f>
        <v/>
      </c>
      <c r="AE33" s="116" t="str">
        <f>IF('6c1 - MSA Attribute - Form'!G33="","",IF(Z33="",AI33,AJ33))</f>
        <v/>
      </c>
      <c r="AF33" s="88"/>
      <c r="AG33" s="114" t="str">
        <f>IF('6c1 - MSA Attribute - Form'!G33="","",IF($R33+$S33+$V33+$W33=4,"TRUE",IF($R33+$S33+$V33+$W33=8,"TRUE","FALSE")))</f>
        <v/>
      </c>
      <c r="AH33" s="114" t="str">
        <f>IF('6c1 - MSA Attribute - Form'!J33="","",IF($R33+$S33+$V33+$W33+$Z33+$AA33=6,"TRUE",IF($R33+$S33+$V33+$W33+$Z33+$AA33=12,"TRUE","FALSE")))</f>
        <v/>
      </c>
      <c r="AI33" s="114" t="str">
        <f>IF('6c1 - MSA Attribute - Form'!G33="","",IF($R33+$S33+$V33+$W33+$Q33=5,"TRUE",IF($R33+$S33+$V33+$W33+$Q33=10,"TRUE","FALSE")))</f>
        <v/>
      </c>
      <c r="AJ33" s="114" t="str">
        <f>IF('6c1 - MSA Attribute - Form'!J33="","",IF($R33+$S33+$V33+$W33+$Z33+$AA33+$Q33=7,"TRUE",IF($R33+$S33+$V33+$W33+$Z33+$AA33+$Q33=14,"TRUE","FALSE")))</f>
        <v/>
      </c>
      <c r="AK33" s="113" t="str">
        <f>IF('6c1 - MSA Attribute - Form'!C33="","",IF('6c1 - MSA Attribute - Form'!Q33+'6c1 - MSA Attribute - Form'!R33+'6c1 - MSA Attribute - Form'!S33=3, "TRUE",IF('6c1 - MSA Attribute - Form'!Q33+'6c1 - MSA Attribute - Form'!R33+'6c1 - MSA Attribute - Form'!S33=6,"TRUE","FALSE")))</f>
        <v/>
      </c>
      <c r="AL33" s="113" t="str">
        <f>IF('6c1 - MSA Attribute - Form'!$C33="","",IF($Q33+V33+W33=3, "TRUE",IF($Q33+V33+W33=6,"TRUE","FALSE")))</f>
        <v/>
      </c>
      <c r="AM33" s="112" t="str">
        <f>IF('6c1 - MSA Attribute - Form'!J33="","",IF('6c1 - MSA Attribute - Form'!$C33="","",IF($Q33+Z33+AA33=3, "TRUE",IF($Q33+Z33+AA33=6,"TRUE","FALSE"))))</f>
        <v/>
      </c>
      <c r="AN33" s="111" t="str">
        <f t="shared" si="3"/>
        <v/>
      </c>
      <c r="AO33" s="111" t="str">
        <f t="shared" si="4"/>
        <v/>
      </c>
      <c r="AP33" s="111" t="str">
        <f t="shared" si="5"/>
        <v/>
      </c>
      <c r="AQ33" s="111" t="str">
        <f t="shared" si="6"/>
        <v/>
      </c>
      <c r="AR33" s="111" t="str">
        <f t="shared" si="7"/>
        <v/>
      </c>
      <c r="AS33" s="111" t="str">
        <f t="shared" si="11"/>
        <v/>
      </c>
      <c r="AT33" s="111" t="str">
        <f t="shared" si="8"/>
        <v/>
      </c>
      <c r="AU33" s="111" t="str">
        <f t="shared" si="9"/>
        <v/>
      </c>
      <c r="AV33" s="111" t="str">
        <f t="shared" si="10"/>
        <v/>
      </c>
    </row>
    <row r="34" spans="2:48" s="134" customFormat="1" ht="15.75">
      <c r="B34" s="133">
        <v>21</v>
      </c>
      <c r="C34" s="128"/>
      <c r="D34" s="127"/>
      <c r="E34" s="124"/>
      <c r="F34" s="137"/>
      <c r="G34" s="125"/>
      <c r="H34" s="124"/>
      <c r="I34" s="137"/>
      <c r="J34" s="125"/>
      <c r="K34" s="124"/>
      <c r="L34" s="131" t="str">
        <f>IF(D34="","",IF('6c1 - MSA Attribute - Form'!AD34="TRUE","Y","N"))</f>
        <v/>
      </c>
      <c r="M34" s="130" t="str">
        <f>IF(E34="","",IF('6c1 - MSA Attribute - Form'!AE34="TRUE","Y","N"))</f>
        <v/>
      </c>
      <c r="P34" s="121">
        <v>21</v>
      </c>
      <c r="Q34" s="120" t="str">
        <f>IF('6c1 - MSA Attribute - Form'!C34="","",IF('6c1 - MSA Attribute - Form'!C34='6c1 - MSA Attribute - Form'!$C$8,'6c1 - MSA Attribute - Form'!$B$8,'6c1 - MSA Attribute - Form'!$B$9))</f>
        <v/>
      </c>
      <c r="R34" s="119" t="str">
        <f>IF('6c1 - MSA Attribute - Form'!D34="","",IF('6c1 - MSA Attribute - Form'!D34='6c1 - MSA Attribute - Form'!$C$8,'6c1 - MSA Attribute - Form'!$B$8,'6c1 - MSA Attribute - Form'!$B$9))</f>
        <v/>
      </c>
      <c r="S34" s="117" t="str">
        <f>IF('6c1 - MSA Attribute - Form'!E34="","",IF('6c1 - MSA Attribute - Form'!E34='6c1 - MSA Attribute - Form'!$C$8,'6c1 - MSA Attribute - Form'!$B$8,'6c1 - MSA Attribute - Form'!$B$9))</f>
        <v/>
      </c>
      <c r="T34" s="119" t="str">
        <f t="shared" si="0"/>
        <v/>
      </c>
      <c r="U34" s="117" t="str">
        <f>IF('6c1 - MSA Attribute - Form'!$C34="","",IF(AK34="TRUE",1,0))</f>
        <v/>
      </c>
      <c r="V34" s="119" t="str">
        <f>IF('6c1 - MSA Attribute - Form'!H34="","",IF('6c1 - MSA Attribute - Form'!G34='6c1 - MSA Attribute - Form'!$C$8,'6c1 - MSA Attribute - Form'!$B$8,'6c1 - MSA Attribute - Form'!$B$9))</f>
        <v/>
      </c>
      <c r="W34" s="117" t="str">
        <f>IF('6c1 - MSA Attribute - Form'!G34="","",IF('6c1 - MSA Attribute - Form'!H34='6c1 - MSA Attribute - Form'!$C$8,'6c1 - MSA Attribute - Form'!$B$8,'6c1 - MSA Attribute - Form'!$B$9))</f>
        <v/>
      </c>
      <c r="X34" s="119" t="str">
        <f t="shared" si="1"/>
        <v/>
      </c>
      <c r="Y34" s="117" t="str">
        <f>IF('6c1 - MSA Attribute - Form'!$C34="","",IF(AL34="TRUE",1,0))</f>
        <v/>
      </c>
      <c r="Z34" s="119" t="str">
        <f>IF('6c1 - MSA Attribute - Form'!K34="","",IF('6c1 - MSA Attribute - Form'!J34='6c1 - MSA Attribute - Form'!$C$8,'6c1 - MSA Attribute - Form'!$B$8,'6c1 - MSA Attribute - Form'!$B$9))</f>
        <v/>
      </c>
      <c r="AA34" s="119" t="str">
        <f>IF('6c1 - MSA Attribute - Form'!J34="","",IF('6c1 - MSA Attribute - Form'!K34='6c1 - MSA Attribute - Form'!$C$8,'6c1 - MSA Attribute - Form'!$B$8,'6c1 - MSA Attribute - Form'!$B$9))</f>
        <v/>
      </c>
      <c r="AB34" s="119" t="str">
        <f t="shared" si="2"/>
        <v/>
      </c>
      <c r="AC34" s="117" t="str">
        <f>IF('6c1 - MSA Attribute - Form'!$C34="","",IF(AM34="TRUE",1,0))</f>
        <v/>
      </c>
      <c r="AD34" s="116" t="str">
        <f>IF('6c1 - MSA Attribute - Form'!G34="","",IF(Z34="",AG34,AH34))</f>
        <v/>
      </c>
      <c r="AE34" s="116" t="str">
        <f>IF('6c1 - MSA Attribute - Form'!G34="","",IF(Z34="",AI34,AJ34))</f>
        <v/>
      </c>
      <c r="AF34" s="88"/>
      <c r="AG34" s="114" t="str">
        <f>IF('6c1 - MSA Attribute - Form'!G34="","",IF($R34+$S34+$V34+$W34=4,"TRUE",IF($R34+$S34+$V34+$W34=8,"TRUE","FALSE")))</f>
        <v/>
      </c>
      <c r="AH34" s="114" t="str">
        <f>IF('6c1 - MSA Attribute - Form'!J34="","",IF($R34+$S34+$V34+$W34+$Z34+$AA34=6,"TRUE",IF($R34+$S34+$V34+$W34+$Z34+$AA34=12,"TRUE","FALSE")))</f>
        <v/>
      </c>
      <c r="AI34" s="114" t="str">
        <f>IF('6c1 - MSA Attribute - Form'!G34="","",IF($R34+$S34+$V34+$W34+$Q34=5,"TRUE",IF($R34+$S34+$V34+$W34+$Q34=10,"TRUE","FALSE")))</f>
        <v/>
      </c>
      <c r="AJ34" s="114" t="str">
        <f>IF('6c1 - MSA Attribute - Form'!J34="","",IF($R34+$S34+$V34+$W34+$Z34+$AA34+$Q34=7,"TRUE",IF($R34+$S34+$V34+$W34+$Z34+$AA34+$Q34=14,"TRUE","FALSE")))</f>
        <v/>
      </c>
      <c r="AK34" s="113" t="str">
        <f>IF('6c1 - MSA Attribute - Form'!C34="","",IF('6c1 - MSA Attribute - Form'!Q34+'6c1 - MSA Attribute - Form'!R34+'6c1 - MSA Attribute - Form'!S34=3, "TRUE",IF('6c1 - MSA Attribute - Form'!Q34+'6c1 - MSA Attribute - Form'!R34+'6c1 - MSA Attribute - Form'!S34=6,"TRUE","FALSE")))</f>
        <v/>
      </c>
      <c r="AL34" s="113" t="str">
        <f>IF('6c1 - MSA Attribute - Form'!$C34="","",IF($Q34+V34+W34=3, "TRUE",IF($Q34+V34+W34=6,"TRUE","FALSE")))</f>
        <v/>
      </c>
      <c r="AM34" s="112" t="str">
        <f>IF('6c1 - MSA Attribute - Form'!J34="","",IF('6c1 - MSA Attribute - Form'!$C34="","",IF($Q34+Z34+AA34=3, "TRUE",IF($Q34+Z34+AA34=6,"TRUE","FALSE"))))</f>
        <v/>
      </c>
      <c r="AN34" s="111" t="str">
        <f t="shared" si="3"/>
        <v/>
      </c>
      <c r="AO34" s="111" t="str">
        <f t="shared" si="4"/>
        <v/>
      </c>
      <c r="AP34" s="111" t="str">
        <f t="shared" si="5"/>
        <v/>
      </c>
      <c r="AQ34" s="111" t="str">
        <f t="shared" si="6"/>
        <v/>
      </c>
      <c r="AR34" s="111" t="str">
        <f t="shared" si="7"/>
        <v/>
      </c>
      <c r="AS34" s="111" t="str">
        <f t="shared" si="11"/>
        <v/>
      </c>
      <c r="AT34" s="111" t="str">
        <f t="shared" si="8"/>
        <v/>
      </c>
      <c r="AU34" s="111" t="str">
        <f t="shared" si="9"/>
        <v/>
      </c>
      <c r="AV34" s="111" t="str">
        <f t="shared" si="10"/>
        <v/>
      </c>
    </row>
    <row r="35" spans="2:48" s="134" customFormat="1" ht="15.75">
      <c r="B35" s="133">
        <v>22</v>
      </c>
      <c r="C35" s="128"/>
      <c r="D35" s="127"/>
      <c r="E35" s="124"/>
      <c r="F35" s="137"/>
      <c r="G35" s="125"/>
      <c r="H35" s="124"/>
      <c r="I35" s="137"/>
      <c r="J35" s="125"/>
      <c r="K35" s="124"/>
      <c r="L35" s="131" t="str">
        <f>IF(D35="","",IF('6c1 - MSA Attribute - Form'!AD35="TRUE","Y","N"))</f>
        <v/>
      </c>
      <c r="M35" s="130" t="str">
        <f>IF(E35="","",IF('6c1 - MSA Attribute - Form'!AE35="TRUE","Y","N"))</f>
        <v/>
      </c>
      <c r="P35" s="121">
        <v>22</v>
      </c>
      <c r="Q35" s="120" t="str">
        <f>IF('6c1 - MSA Attribute - Form'!C35="","",IF('6c1 - MSA Attribute - Form'!C35='6c1 - MSA Attribute - Form'!$C$8,'6c1 - MSA Attribute - Form'!$B$8,'6c1 - MSA Attribute - Form'!$B$9))</f>
        <v/>
      </c>
      <c r="R35" s="119" t="str">
        <f>IF('6c1 - MSA Attribute - Form'!D35="","",IF('6c1 - MSA Attribute - Form'!D35='6c1 - MSA Attribute - Form'!$C$8,'6c1 - MSA Attribute - Form'!$B$8,'6c1 - MSA Attribute - Form'!$B$9))</f>
        <v/>
      </c>
      <c r="S35" s="117" t="str">
        <f>IF('6c1 - MSA Attribute - Form'!E35="","",IF('6c1 - MSA Attribute - Form'!E35='6c1 - MSA Attribute - Form'!$C$8,'6c1 - MSA Attribute - Form'!$B$8,'6c1 - MSA Attribute - Form'!$B$9))</f>
        <v/>
      </c>
      <c r="T35" s="119" t="str">
        <f t="shared" si="0"/>
        <v/>
      </c>
      <c r="U35" s="117" t="str">
        <f>IF('6c1 - MSA Attribute - Form'!$C35="","",IF(AK35="TRUE",1,0))</f>
        <v/>
      </c>
      <c r="V35" s="119" t="str">
        <f>IF('6c1 - MSA Attribute - Form'!H35="","",IF('6c1 - MSA Attribute - Form'!G35='6c1 - MSA Attribute - Form'!$C$8,'6c1 - MSA Attribute - Form'!$B$8,'6c1 - MSA Attribute - Form'!$B$9))</f>
        <v/>
      </c>
      <c r="W35" s="117" t="str">
        <f>IF('6c1 - MSA Attribute - Form'!G35="","",IF('6c1 - MSA Attribute - Form'!H35='6c1 - MSA Attribute - Form'!$C$8,'6c1 - MSA Attribute - Form'!$B$8,'6c1 - MSA Attribute - Form'!$B$9))</f>
        <v/>
      </c>
      <c r="X35" s="119" t="str">
        <f t="shared" si="1"/>
        <v/>
      </c>
      <c r="Y35" s="117" t="str">
        <f>IF('6c1 - MSA Attribute - Form'!$C35="","",IF(AL35="TRUE",1,0))</f>
        <v/>
      </c>
      <c r="Z35" s="119" t="str">
        <f>IF('6c1 - MSA Attribute - Form'!K35="","",IF('6c1 - MSA Attribute - Form'!J35='6c1 - MSA Attribute - Form'!$C$8,'6c1 - MSA Attribute - Form'!$B$8,'6c1 - MSA Attribute - Form'!$B$9))</f>
        <v/>
      </c>
      <c r="AA35" s="119" t="str">
        <f>IF('6c1 - MSA Attribute - Form'!J35="","",IF('6c1 - MSA Attribute - Form'!K35='6c1 - MSA Attribute - Form'!$C$8,'6c1 - MSA Attribute - Form'!$B$8,'6c1 - MSA Attribute - Form'!$B$9))</f>
        <v/>
      </c>
      <c r="AB35" s="119" t="str">
        <f t="shared" si="2"/>
        <v/>
      </c>
      <c r="AC35" s="117" t="str">
        <f>IF('6c1 - MSA Attribute - Form'!$C35="","",IF(AM35="TRUE",1,0))</f>
        <v/>
      </c>
      <c r="AD35" s="116" t="str">
        <f>IF('6c1 - MSA Attribute - Form'!G35="","",IF(Z35="",AG35,AH35))</f>
        <v/>
      </c>
      <c r="AE35" s="116" t="str">
        <f>IF('6c1 - MSA Attribute - Form'!G35="","",IF(Z35="",AI35,AJ35))</f>
        <v/>
      </c>
      <c r="AF35" s="88"/>
      <c r="AG35" s="114" t="str">
        <f>IF('6c1 - MSA Attribute - Form'!G35="","",IF($R35+$S35+$V35+$W35=4,"TRUE",IF($R35+$S35+$V35+$W35=8,"TRUE","FALSE")))</f>
        <v/>
      </c>
      <c r="AH35" s="114" t="str">
        <f>IF('6c1 - MSA Attribute - Form'!J35="","",IF($R35+$S35+$V35+$W35+$Z35+$AA35=6,"TRUE",IF($R35+$S35+$V35+$W35+$Z35+$AA35=12,"TRUE","FALSE")))</f>
        <v/>
      </c>
      <c r="AI35" s="114" t="str">
        <f>IF('6c1 - MSA Attribute - Form'!G35="","",IF($R35+$S35+$V35+$W35+$Q35=5,"TRUE",IF($R35+$S35+$V35+$W35+$Q35=10,"TRUE","FALSE")))</f>
        <v/>
      </c>
      <c r="AJ35" s="114" t="str">
        <f>IF('6c1 - MSA Attribute - Form'!J35="","",IF($R35+$S35+$V35+$W35+$Z35+$AA35+$Q35=7,"TRUE",IF($R35+$S35+$V35+$W35+$Z35+$AA35+$Q35=14,"TRUE","FALSE")))</f>
        <v/>
      </c>
      <c r="AK35" s="113" t="str">
        <f>IF('6c1 - MSA Attribute - Form'!C35="","",IF('6c1 - MSA Attribute - Form'!Q35+'6c1 - MSA Attribute - Form'!R35+'6c1 - MSA Attribute - Form'!S35=3, "TRUE",IF('6c1 - MSA Attribute - Form'!Q35+'6c1 - MSA Attribute - Form'!R35+'6c1 - MSA Attribute - Form'!S35=6,"TRUE","FALSE")))</f>
        <v/>
      </c>
      <c r="AL35" s="113" t="str">
        <f>IF('6c1 - MSA Attribute - Form'!$C35="","",IF($Q35+V35+W35=3, "TRUE",IF($Q35+V35+W35=6,"TRUE","FALSE")))</f>
        <v/>
      </c>
      <c r="AM35" s="112" t="str">
        <f>IF('6c1 - MSA Attribute - Form'!J35="","",IF('6c1 - MSA Attribute - Form'!$C35="","",IF($Q35+Z35+AA35=3, "TRUE",IF($Q35+Z35+AA35=6,"TRUE","FALSE"))))</f>
        <v/>
      </c>
      <c r="AN35" s="111" t="str">
        <f t="shared" si="3"/>
        <v/>
      </c>
      <c r="AO35" s="111" t="str">
        <f t="shared" si="4"/>
        <v/>
      </c>
      <c r="AP35" s="111" t="str">
        <f t="shared" si="5"/>
        <v/>
      </c>
      <c r="AQ35" s="111" t="str">
        <f t="shared" si="6"/>
        <v/>
      </c>
      <c r="AR35" s="111" t="str">
        <f t="shared" si="7"/>
        <v/>
      </c>
      <c r="AS35" s="111" t="str">
        <f t="shared" si="11"/>
        <v/>
      </c>
      <c r="AT35" s="111" t="str">
        <f t="shared" si="8"/>
        <v/>
      </c>
      <c r="AU35" s="111" t="str">
        <f t="shared" si="9"/>
        <v/>
      </c>
      <c r="AV35" s="111" t="str">
        <f t="shared" si="10"/>
        <v/>
      </c>
    </row>
    <row r="36" spans="2:48" s="134" customFormat="1" ht="15.75">
      <c r="B36" s="133">
        <v>23</v>
      </c>
      <c r="C36" s="128"/>
      <c r="D36" s="127"/>
      <c r="E36" s="124"/>
      <c r="F36" s="137"/>
      <c r="G36" s="125"/>
      <c r="H36" s="124"/>
      <c r="I36" s="137"/>
      <c r="J36" s="125"/>
      <c r="K36" s="124"/>
      <c r="L36" s="131" t="str">
        <f>IF(D36="","",IF('6c1 - MSA Attribute - Form'!AD36="TRUE","Y","N"))</f>
        <v/>
      </c>
      <c r="M36" s="130" t="str">
        <f>IF(E36="","",IF('6c1 - MSA Attribute - Form'!AE36="TRUE","Y","N"))</f>
        <v/>
      </c>
      <c r="P36" s="121">
        <v>23</v>
      </c>
      <c r="Q36" s="120" t="str">
        <f>IF('6c1 - MSA Attribute - Form'!C36="","",IF('6c1 - MSA Attribute - Form'!C36='6c1 - MSA Attribute - Form'!$C$8,'6c1 - MSA Attribute - Form'!$B$8,'6c1 - MSA Attribute - Form'!$B$9))</f>
        <v/>
      </c>
      <c r="R36" s="119" t="str">
        <f>IF('6c1 - MSA Attribute - Form'!D36="","",IF('6c1 - MSA Attribute - Form'!D36='6c1 - MSA Attribute - Form'!$C$8,'6c1 - MSA Attribute - Form'!$B$8,'6c1 - MSA Attribute - Form'!$B$9))</f>
        <v/>
      </c>
      <c r="S36" s="117" t="str">
        <f>IF('6c1 - MSA Attribute - Form'!E36="","",IF('6c1 - MSA Attribute - Form'!E36='6c1 - MSA Attribute - Form'!$C$8,'6c1 - MSA Attribute - Form'!$B$8,'6c1 - MSA Attribute - Form'!$B$9))</f>
        <v/>
      </c>
      <c r="T36" s="119" t="str">
        <f t="shared" si="0"/>
        <v/>
      </c>
      <c r="U36" s="117" t="str">
        <f>IF('6c1 - MSA Attribute - Form'!$C36="","",IF(AK36="TRUE",1,0))</f>
        <v/>
      </c>
      <c r="V36" s="119" t="str">
        <f>IF('6c1 - MSA Attribute - Form'!H36="","",IF('6c1 - MSA Attribute - Form'!G36='6c1 - MSA Attribute - Form'!$C$8,'6c1 - MSA Attribute - Form'!$B$8,'6c1 - MSA Attribute - Form'!$B$9))</f>
        <v/>
      </c>
      <c r="W36" s="117" t="str">
        <f>IF('6c1 - MSA Attribute - Form'!G36="","",IF('6c1 - MSA Attribute - Form'!H36='6c1 - MSA Attribute - Form'!$C$8,'6c1 - MSA Attribute - Form'!$B$8,'6c1 - MSA Attribute - Form'!$B$9))</f>
        <v/>
      </c>
      <c r="X36" s="119" t="str">
        <f t="shared" si="1"/>
        <v/>
      </c>
      <c r="Y36" s="117" t="str">
        <f>IF('6c1 - MSA Attribute - Form'!$C36="","",IF(AL36="TRUE",1,0))</f>
        <v/>
      </c>
      <c r="Z36" s="119" t="str">
        <f>IF('6c1 - MSA Attribute - Form'!K36="","",IF('6c1 - MSA Attribute - Form'!J36='6c1 - MSA Attribute - Form'!$C$8,'6c1 - MSA Attribute - Form'!$B$8,'6c1 - MSA Attribute - Form'!$B$9))</f>
        <v/>
      </c>
      <c r="AA36" s="119" t="str">
        <f>IF('6c1 - MSA Attribute - Form'!J36="","",IF('6c1 - MSA Attribute - Form'!K36='6c1 - MSA Attribute - Form'!$C$8,'6c1 - MSA Attribute - Form'!$B$8,'6c1 - MSA Attribute - Form'!$B$9))</f>
        <v/>
      </c>
      <c r="AB36" s="119" t="str">
        <f t="shared" si="2"/>
        <v/>
      </c>
      <c r="AC36" s="117" t="str">
        <f>IF('6c1 - MSA Attribute - Form'!$C36="","",IF(AM36="TRUE",1,0))</f>
        <v/>
      </c>
      <c r="AD36" s="116" t="str">
        <f>IF('6c1 - MSA Attribute - Form'!G36="","",IF(Z36="",AG36,AH36))</f>
        <v/>
      </c>
      <c r="AE36" s="116" t="str">
        <f>IF('6c1 - MSA Attribute - Form'!G36="","",IF(Z36="",AI36,AJ36))</f>
        <v/>
      </c>
      <c r="AF36" s="88"/>
      <c r="AG36" s="114" t="str">
        <f>IF('6c1 - MSA Attribute - Form'!G36="","",IF($R36+$S36+$V36+$W36=4,"TRUE",IF($R36+$S36+$V36+$W36=8,"TRUE","FALSE")))</f>
        <v/>
      </c>
      <c r="AH36" s="114" t="str">
        <f>IF('6c1 - MSA Attribute - Form'!J36="","",IF($R36+$S36+$V36+$W36+$Z36+$AA36=6,"TRUE",IF($R36+$S36+$V36+$W36+$Z36+$AA36=12,"TRUE","FALSE")))</f>
        <v/>
      </c>
      <c r="AI36" s="114" t="str">
        <f>IF('6c1 - MSA Attribute - Form'!G36="","",IF($R36+$S36+$V36+$W36+$Q36=5,"TRUE",IF($R36+$S36+$V36+$W36+$Q36=10,"TRUE","FALSE")))</f>
        <v/>
      </c>
      <c r="AJ36" s="114" t="str">
        <f>IF('6c1 - MSA Attribute - Form'!J36="","",IF($R36+$S36+$V36+$W36+$Z36+$AA36+$Q36=7,"TRUE",IF($R36+$S36+$V36+$W36+$Z36+$AA36+$Q36=14,"TRUE","FALSE")))</f>
        <v/>
      </c>
      <c r="AK36" s="113" t="str">
        <f>IF('6c1 - MSA Attribute - Form'!C36="","",IF('6c1 - MSA Attribute - Form'!Q36+'6c1 - MSA Attribute - Form'!R36+'6c1 - MSA Attribute - Form'!S36=3, "TRUE",IF('6c1 - MSA Attribute - Form'!Q36+'6c1 - MSA Attribute - Form'!R36+'6c1 - MSA Attribute - Form'!S36=6,"TRUE","FALSE")))</f>
        <v/>
      </c>
      <c r="AL36" s="113" t="str">
        <f>IF('6c1 - MSA Attribute - Form'!$C36="","",IF($Q36+V36+W36=3, "TRUE",IF($Q36+V36+W36=6,"TRUE","FALSE")))</f>
        <v/>
      </c>
      <c r="AM36" s="112" t="str">
        <f>IF('6c1 - MSA Attribute - Form'!J36="","",IF('6c1 - MSA Attribute - Form'!$C36="","",IF($Q36+Z36+AA36=3, "TRUE",IF($Q36+Z36+AA36=6,"TRUE","FALSE"))))</f>
        <v/>
      </c>
      <c r="AN36" s="111" t="str">
        <f t="shared" si="3"/>
        <v/>
      </c>
      <c r="AO36" s="111" t="str">
        <f t="shared" si="4"/>
        <v/>
      </c>
      <c r="AP36" s="111" t="str">
        <f t="shared" si="5"/>
        <v/>
      </c>
      <c r="AQ36" s="111" t="str">
        <f t="shared" si="6"/>
        <v/>
      </c>
      <c r="AR36" s="111" t="str">
        <f t="shared" si="7"/>
        <v/>
      </c>
      <c r="AS36" s="111" t="str">
        <f t="shared" si="11"/>
        <v/>
      </c>
      <c r="AT36" s="111" t="str">
        <f t="shared" si="8"/>
        <v/>
      </c>
      <c r="AU36" s="111" t="str">
        <f t="shared" si="9"/>
        <v/>
      </c>
      <c r="AV36" s="111" t="str">
        <f t="shared" si="10"/>
        <v/>
      </c>
    </row>
    <row r="37" spans="2:48" s="134" customFormat="1" ht="15.75">
      <c r="B37" s="133">
        <v>24</v>
      </c>
      <c r="C37" s="128"/>
      <c r="D37" s="127"/>
      <c r="E37" s="124"/>
      <c r="F37" s="137"/>
      <c r="G37" s="125"/>
      <c r="H37" s="124"/>
      <c r="I37" s="137"/>
      <c r="J37" s="125"/>
      <c r="K37" s="124"/>
      <c r="L37" s="131" t="str">
        <f>IF(D37="","",IF('6c1 - MSA Attribute - Form'!AD37="TRUE","Y","N"))</f>
        <v/>
      </c>
      <c r="M37" s="130" t="str">
        <f>IF(E37="","",IF('6c1 - MSA Attribute - Form'!AE37="TRUE","Y","N"))</f>
        <v/>
      </c>
      <c r="P37" s="121">
        <v>24</v>
      </c>
      <c r="Q37" s="120" t="str">
        <f>IF('6c1 - MSA Attribute - Form'!C37="","",IF('6c1 - MSA Attribute - Form'!C37='6c1 - MSA Attribute - Form'!$C$8,'6c1 - MSA Attribute - Form'!$B$8,'6c1 - MSA Attribute - Form'!$B$9))</f>
        <v/>
      </c>
      <c r="R37" s="119" t="str">
        <f>IF('6c1 - MSA Attribute - Form'!D37="","",IF('6c1 - MSA Attribute - Form'!D37='6c1 - MSA Attribute - Form'!$C$8,'6c1 - MSA Attribute - Form'!$B$8,'6c1 - MSA Attribute - Form'!$B$9))</f>
        <v/>
      </c>
      <c r="S37" s="117" t="str">
        <f>IF('6c1 - MSA Attribute - Form'!E37="","",IF('6c1 - MSA Attribute - Form'!E37='6c1 - MSA Attribute - Form'!$C$8,'6c1 - MSA Attribute - Form'!$B$8,'6c1 - MSA Attribute - Form'!$B$9))</f>
        <v/>
      </c>
      <c r="T37" s="119" t="str">
        <f t="shared" si="0"/>
        <v/>
      </c>
      <c r="U37" s="117" t="str">
        <f>IF('6c1 - MSA Attribute - Form'!$C37="","",IF(AK37="TRUE",1,0))</f>
        <v/>
      </c>
      <c r="V37" s="119" t="str">
        <f>IF('6c1 - MSA Attribute - Form'!H37="","",IF('6c1 - MSA Attribute - Form'!G37='6c1 - MSA Attribute - Form'!$C$8,'6c1 - MSA Attribute - Form'!$B$8,'6c1 - MSA Attribute - Form'!$B$9))</f>
        <v/>
      </c>
      <c r="W37" s="117" t="str">
        <f>IF('6c1 - MSA Attribute - Form'!G37="","",IF('6c1 - MSA Attribute - Form'!H37='6c1 - MSA Attribute - Form'!$C$8,'6c1 - MSA Attribute - Form'!$B$8,'6c1 - MSA Attribute - Form'!$B$9))</f>
        <v/>
      </c>
      <c r="X37" s="119" t="str">
        <f t="shared" si="1"/>
        <v/>
      </c>
      <c r="Y37" s="117" t="str">
        <f>IF('6c1 - MSA Attribute - Form'!$C37="","",IF(AL37="TRUE",1,0))</f>
        <v/>
      </c>
      <c r="Z37" s="119" t="str">
        <f>IF('6c1 - MSA Attribute - Form'!K37="","",IF('6c1 - MSA Attribute - Form'!J37='6c1 - MSA Attribute - Form'!$C$8,'6c1 - MSA Attribute - Form'!$B$8,'6c1 - MSA Attribute - Form'!$B$9))</f>
        <v/>
      </c>
      <c r="AA37" s="119" t="str">
        <f>IF('6c1 - MSA Attribute - Form'!J37="","",IF('6c1 - MSA Attribute - Form'!K37='6c1 - MSA Attribute - Form'!$C$8,'6c1 - MSA Attribute - Form'!$B$8,'6c1 - MSA Attribute - Form'!$B$9))</f>
        <v/>
      </c>
      <c r="AB37" s="119" t="str">
        <f t="shared" si="2"/>
        <v/>
      </c>
      <c r="AC37" s="117" t="str">
        <f>IF('6c1 - MSA Attribute - Form'!$C37="","",IF(AM37="TRUE",1,0))</f>
        <v/>
      </c>
      <c r="AD37" s="116" t="str">
        <f>IF('6c1 - MSA Attribute - Form'!G37="","",IF(Z37="",AG37,AH37))</f>
        <v/>
      </c>
      <c r="AE37" s="116" t="str">
        <f>IF('6c1 - MSA Attribute - Form'!G37="","",IF(Z37="",AI37,AJ37))</f>
        <v/>
      </c>
      <c r="AF37" s="88"/>
      <c r="AG37" s="114" t="str">
        <f>IF('6c1 - MSA Attribute - Form'!G37="","",IF($R37+$S37+$V37+$W37=4,"TRUE",IF($R37+$S37+$V37+$W37=8,"TRUE","FALSE")))</f>
        <v/>
      </c>
      <c r="AH37" s="114" t="str">
        <f>IF('6c1 - MSA Attribute - Form'!J37="","",IF($R37+$S37+$V37+$W37+$Z37+$AA37=6,"TRUE",IF($R37+$S37+$V37+$W37+$Z37+$AA37=12,"TRUE","FALSE")))</f>
        <v/>
      </c>
      <c r="AI37" s="114" t="str">
        <f>IF('6c1 - MSA Attribute - Form'!G37="","",IF($R37+$S37+$V37+$W37+$Q37=5,"TRUE",IF($R37+$S37+$V37+$W37+$Q37=10,"TRUE","FALSE")))</f>
        <v/>
      </c>
      <c r="AJ37" s="114" t="str">
        <f>IF('6c1 - MSA Attribute - Form'!J37="","",IF($R37+$S37+$V37+$W37+$Z37+$AA37+$Q37=7,"TRUE",IF($R37+$S37+$V37+$W37+$Z37+$AA37+$Q37=14,"TRUE","FALSE")))</f>
        <v/>
      </c>
      <c r="AK37" s="113" t="str">
        <f>IF('6c1 - MSA Attribute - Form'!C37="","",IF('6c1 - MSA Attribute - Form'!Q37+'6c1 - MSA Attribute - Form'!R37+'6c1 - MSA Attribute - Form'!S37=3, "TRUE",IF('6c1 - MSA Attribute - Form'!Q37+'6c1 - MSA Attribute - Form'!R37+'6c1 - MSA Attribute - Form'!S37=6,"TRUE","FALSE")))</f>
        <v/>
      </c>
      <c r="AL37" s="113" t="str">
        <f>IF('6c1 - MSA Attribute - Form'!$C37="","",IF($Q37+V37+W37=3, "TRUE",IF($Q37+V37+W37=6,"TRUE","FALSE")))</f>
        <v/>
      </c>
      <c r="AM37" s="112" t="str">
        <f>IF('6c1 - MSA Attribute - Form'!J37="","",IF('6c1 - MSA Attribute - Form'!$C37="","",IF($Q37+Z37+AA37=3, "TRUE",IF($Q37+Z37+AA37=6,"TRUE","FALSE"))))</f>
        <v/>
      </c>
      <c r="AN37" s="111" t="str">
        <f t="shared" si="3"/>
        <v/>
      </c>
      <c r="AO37" s="111" t="str">
        <f t="shared" si="4"/>
        <v/>
      </c>
      <c r="AP37" s="111" t="str">
        <f t="shared" si="5"/>
        <v/>
      </c>
      <c r="AQ37" s="111" t="str">
        <f t="shared" si="6"/>
        <v/>
      </c>
      <c r="AR37" s="111" t="str">
        <f t="shared" si="7"/>
        <v/>
      </c>
      <c r="AS37" s="111" t="str">
        <f t="shared" si="11"/>
        <v/>
      </c>
      <c r="AT37" s="111" t="str">
        <f t="shared" si="8"/>
        <v/>
      </c>
      <c r="AU37" s="111" t="str">
        <f t="shared" si="9"/>
        <v/>
      </c>
      <c r="AV37" s="111" t="str">
        <f t="shared" si="10"/>
        <v/>
      </c>
    </row>
    <row r="38" spans="2:48" s="134" customFormat="1" ht="15.75">
      <c r="B38" s="133">
        <v>25</v>
      </c>
      <c r="C38" s="128"/>
      <c r="D38" s="127"/>
      <c r="E38" s="124"/>
      <c r="F38" s="137"/>
      <c r="G38" s="125"/>
      <c r="H38" s="124"/>
      <c r="I38" s="137"/>
      <c r="J38" s="125"/>
      <c r="K38" s="124"/>
      <c r="L38" s="131" t="str">
        <f>IF(D38="","",IF('6c1 - MSA Attribute - Form'!AD38="TRUE","Y","N"))</f>
        <v/>
      </c>
      <c r="M38" s="130" t="str">
        <f>IF(E38="","",IF('6c1 - MSA Attribute - Form'!AE38="TRUE","Y","N"))</f>
        <v/>
      </c>
      <c r="P38" s="121">
        <v>25</v>
      </c>
      <c r="Q38" s="120" t="str">
        <f>IF('6c1 - MSA Attribute - Form'!C38="","",IF('6c1 - MSA Attribute - Form'!C38='6c1 - MSA Attribute - Form'!$C$8,'6c1 - MSA Attribute - Form'!$B$8,'6c1 - MSA Attribute - Form'!$B$9))</f>
        <v/>
      </c>
      <c r="R38" s="119" t="str">
        <f>IF('6c1 - MSA Attribute - Form'!D38="","",IF('6c1 - MSA Attribute - Form'!D38='6c1 - MSA Attribute - Form'!$C$8,'6c1 - MSA Attribute - Form'!$B$8,'6c1 - MSA Attribute - Form'!$B$9))</f>
        <v/>
      </c>
      <c r="S38" s="117" t="str">
        <f>IF('6c1 - MSA Attribute - Form'!E38="","",IF('6c1 - MSA Attribute - Form'!E38='6c1 - MSA Attribute - Form'!$C$8,'6c1 - MSA Attribute - Form'!$B$8,'6c1 - MSA Attribute - Form'!$B$9))</f>
        <v/>
      </c>
      <c r="T38" s="119" t="str">
        <f t="shared" si="0"/>
        <v/>
      </c>
      <c r="U38" s="117" t="str">
        <f>IF('6c1 - MSA Attribute - Form'!$C38="","",IF(AK38="TRUE",1,0))</f>
        <v/>
      </c>
      <c r="V38" s="119" t="str">
        <f>IF('6c1 - MSA Attribute - Form'!H38="","",IF('6c1 - MSA Attribute - Form'!G38='6c1 - MSA Attribute - Form'!$C$8,'6c1 - MSA Attribute - Form'!$B$8,'6c1 - MSA Attribute - Form'!$B$9))</f>
        <v/>
      </c>
      <c r="W38" s="117" t="str">
        <f>IF('6c1 - MSA Attribute - Form'!G38="","",IF('6c1 - MSA Attribute - Form'!H38='6c1 - MSA Attribute - Form'!$C$8,'6c1 - MSA Attribute - Form'!$B$8,'6c1 - MSA Attribute - Form'!$B$9))</f>
        <v/>
      </c>
      <c r="X38" s="119" t="str">
        <f t="shared" si="1"/>
        <v/>
      </c>
      <c r="Y38" s="117" t="str">
        <f>IF('6c1 - MSA Attribute - Form'!$C38="","",IF(AL38="TRUE",1,0))</f>
        <v/>
      </c>
      <c r="Z38" s="119" t="str">
        <f>IF('6c1 - MSA Attribute - Form'!K38="","",IF('6c1 - MSA Attribute - Form'!J38='6c1 - MSA Attribute - Form'!$C$8,'6c1 - MSA Attribute - Form'!$B$8,'6c1 - MSA Attribute - Form'!$B$9))</f>
        <v/>
      </c>
      <c r="AA38" s="119" t="str">
        <f>IF('6c1 - MSA Attribute - Form'!J38="","",IF('6c1 - MSA Attribute - Form'!K38='6c1 - MSA Attribute - Form'!$C$8,'6c1 - MSA Attribute - Form'!$B$8,'6c1 - MSA Attribute - Form'!$B$9))</f>
        <v/>
      </c>
      <c r="AB38" s="119" t="str">
        <f t="shared" si="2"/>
        <v/>
      </c>
      <c r="AC38" s="117" t="str">
        <f>IF('6c1 - MSA Attribute - Form'!$C38="","",IF(AM38="TRUE",1,0))</f>
        <v/>
      </c>
      <c r="AD38" s="116" t="str">
        <f>IF('6c1 - MSA Attribute - Form'!G38="","",IF(Z38="",AG38,AH38))</f>
        <v/>
      </c>
      <c r="AE38" s="116" t="str">
        <f>IF('6c1 - MSA Attribute - Form'!G38="","",IF(Z38="",AI38,AJ38))</f>
        <v/>
      </c>
      <c r="AF38" s="88"/>
      <c r="AG38" s="114" t="str">
        <f>IF('6c1 - MSA Attribute - Form'!G38="","",IF($R38+$S38+$V38+$W38=4,"TRUE",IF($R38+$S38+$V38+$W38=8,"TRUE","FALSE")))</f>
        <v/>
      </c>
      <c r="AH38" s="114" t="str">
        <f>IF('6c1 - MSA Attribute - Form'!J38="","",IF($R38+$S38+$V38+$W38+$Z38+$AA38=6,"TRUE",IF($R38+$S38+$V38+$W38+$Z38+$AA38=12,"TRUE","FALSE")))</f>
        <v/>
      </c>
      <c r="AI38" s="114" t="str">
        <f>IF('6c1 - MSA Attribute - Form'!G38="","",IF($R38+$S38+$V38+$W38+$Q38=5,"TRUE",IF($R38+$S38+$V38+$W38+$Q38=10,"TRUE","FALSE")))</f>
        <v/>
      </c>
      <c r="AJ38" s="114" t="str">
        <f>IF('6c1 - MSA Attribute - Form'!J38="","",IF($R38+$S38+$V38+$W38+$Z38+$AA38+$Q38=7,"TRUE",IF($R38+$S38+$V38+$W38+$Z38+$AA38+$Q38=14,"TRUE","FALSE")))</f>
        <v/>
      </c>
      <c r="AK38" s="113" t="str">
        <f>IF('6c1 - MSA Attribute - Form'!C38="","",IF('6c1 - MSA Attribute - Form'!Q38+'6c1 - MSA Attribute - Form'!R38+'6c1 - MSA Attribute - Form'!S38=3, "TRUE",IF('6c1 - MSA Attribute - Form'!Q38+'6c1 - MSA Attribute - Form'!R38+'6c1 - MSA Attribute - Form'!S38=6,"TRUE","FALSE")))</f>
        <v/>
      </c>
      <c r="AL38" s="113" t="str">
        <f>IF('6c1 - MSA Attribute - Form'!$C38="","",IF($Q38+V38+W38=3, "TRUE",IF($Q38+V38+W38=6,"TRUE","FALSE")))</f>
        <v/>
      </c>
      <c r="AM38" s="112" t="str">
        <f>IF('6c1 - MSA Attribute - Form'!J38="","",IF('6c1 - MSA Attribute - Form'!$C38="","",IF($Q38+Z38+AA38=3, "TRUE",IF($Q38+Z38+AA38=6,"TRUE","FALSE"))))</f>
        <v/>
      </c>
      <c r="AN38" s="111" t="str">
        <f t="shared" si="3"/>
        <v/>
      </c>
      <c r="AO38" s="111" t="str">
        <f t="shared" si="4"/>
        <v/>
      </c>
      <c r="AP38" s="111" t="str">
        <f t="shared" si="5"/>
        <v/>
      </c>
      <c r="AQ38" s="111" t="str">
        <f t="shared" si="6"/>
        <v/>
      </c>
      <c r="AR38" s="111" t="str">
        <f t="shared" si="7"/>
        <v/>
      </c>
      <c r="AS38" s="111" t="str">
        <f t="shared" si="11"/>
        <v/>
      </c>
      <c r="AT38" s="111" t="str">
        <f t="shared" si="8"/>
        <v/>
      </c>
      <c r="AU38" s="111" t="str">
        <f t="shared" si="9"/>
        <v/>
      </c>
      <c r="AV38" s="111" t="str">
        <f t="shared" si="10"/>
        <v/>
      </c>
    </row>
    <row r="39" spans="2:48" s="134" customFormat="1" ht="15.75">
      <c r="B39" s="133">
        <v>26</v>
      </c>
      <c r="C39" s="128"/>
      <c r="D39" s="127"/>
      <c r="E39" s="124"/>
      <c r="F39" s="137"/>
      <c r="G39" s="125"/>
      <c r="H39" s="124"/>
      <c r="I39" s="137"/>
      <c r="J39" s="125"/>
      <c r="K39" s="124"/>
      <c r="L39" s="131" t="str">
        <f>IF(D39="","",IF('6c1 - MSA Attribute - Form'!AD39="TRUE","Y","N"))</f>
        <v/>
      </c>
      <c r="M39" s="130" t="str">
        <f>IF(E39="","",IF('6c1 - MSA Attribute - Form'!AE39="TRUE","Y","N"))</f>
        <v/>
      </c>
      <c r="P39" s="121">
        <v>26</v>
      </c>
      <c r="Q39" s="120" t="str">
        <f>IF('6c1 - MSA Attribute - Form'!C39="","",IF('6c1 - MSA Attribute - Form'!C39='6c1 - MSA Attribute - Form'!$C$8,'6c1 - MSA Attribute - Form'!$B$8,'6c1 - MSA Attribute - Form'!$B$9))</f>
        <v/>
      </c>
      <c r="R39" s="119" t="str">
        <f>IF('6c1 - MSA Attribute - Form'!D39="","",IF('6c1 - MSA Attribute - Form'!D39='6c1 - MSA Attribute - Form'!$C$8,'6c1 - MSA Attribute - Form'!$B$8,'6c1 - MSA Attribute - Form'!$B$9))</f>
        <v/>
      </c>
      <c r="S39" s="117" t="str">
        <f>IF('6c1 - MSA Attribute - Form'!E39="","",IF('6c1 - MSA Attribute - Form'!E39='6c1 - MSA Attribute - Form'!$C$8,'6c1 - MSA Attribute - Form'!$B$8,'6c1 - MSA Attribute - Form'!$B$9))</f>
        <v/>
      </c>
      <c r="T39" s="119" t="str">
        <f t="shared" si="0"/>
        <v/>
      </c>
      <c r="U39" s="117" t="str">
        <f>IF('6c1 - MSA Attribute - Form'!$C39="","",IF(AK39="TRUE",1,0))</f>
        <v/>
      </c>
      <c r="V39" s="119" t="str">
        <f>IF('6c1 - MSA Attribute - Form'!H39="","",IF('6c1 - MSA Attribute - Form'!G39='6c1 - MSA Attribute - Form'!$C$8,'6c1 - MSA Attribute - Form'!$B$8,'6c1 - MSA Attribute - Form'!$B$9))</f>
        <v/>
      </c>
      <c r="W39" s="117" t="str">
        <f>IF('6c1 - MSA Attribute - Form'!G39="","",IF('6c1 - MSA Attribute - Form'!H39='6c1 - MSA Attribute - Form'!$C$8,'6c1 - MSA Attribute - Form'!$B$8,'6c1 - MSA Attribute - Form'!$B$9))</f>
        <v/>
      </c>
      <c r="X39" s="119" t="str">
        <f t="shared" si="1"/>
        <v/>
      </c>
      <c r="Y39" s="117" t="str">
        <f>IF('6c1 - MSA Attribute - Form'!$C39="","",IF(AL39="TRUE",1,0))</f>
        <v/>
      </c>
      <c r="Z39" s="119" t="str">
        <f>IF('6c1 - MSA Attribute - Form'!K39="","",IF('6c1 - MSA Attribute - Form'!J39='6c1 - MSA Attribute - Form'!$C$8,'6c1 - MSA Attribute - Form'!$B$8,'6c1 - MSA Attribute - Form'!$B$9))</f>
        <v/>
      </c>
      <c r="AA39" s="119" t="str">
        <f>IF('6c1 - MSA Attribute - Form'!J39="","",IF('6c1 - MSA Attribute - Form'!K39='6c1 - MSA Attribute - Form'!$C$8,'6c1 - MSA Attribute - Form'!$B$8,'6c1 - MSA Attribute - Form'!$B$9))</f>
        <v/>
      </c>
      <c r="AB39" s="119" t="str">
        <f t="shared" si="2"/>
        <v/>
      </c>
      <c r="AC39" s="117" t="str">
        <f>IF('6c1 - MSA Attribute - Form'!$C39="","",IF(AM39="TRUE",1,0))</f>
        <v/>
      </c>
      <c r="AD39" s="116" t="str">
        <f>IF('6c1 - MSA Attribute - Form'!G39="","",IF(Z39="",AG39,AH39))</f>
        <v/>
      </c>
      <c r="AE39" s="116" t="str">
        <f>IF('6c1 - MSA Attribute - Form'!G39="","",IF(Z39="",AI39,AJ39))</f>
        <v/>
      </c>
      <c r="AF39" s="88"/>
      <c r="AG39" s="114" t="str">
        <f>IF('6c1 - MSA Attribute - Form'!G39="","",IF($R39+$S39+$V39+$W39=4,"TRUE",IF($R39+$S39+$V39+$W39=8,"TRUE","FALSE")))</f>
        <v/>
      </c>
      <c r="AH39" s="114" t="str">
        <f>IF('6c1 - MSA Attribute - Form'!J39="","",IF($R39+$S39+$V39+$W39+$Z39+$AA39=6,"TRUE",IF($R39+$S39+$V39+$W39+$Z39+$AA39=12,"TRUE","FALSE")))</f>
        <v/>
      </c>
      <c r="AI39" s="114" t="str">
        <f>IF('6c1 - MSA Attribute - Form'!G39="","",IF($R39+$S39+$V39+$W39+$Q39=5,"TRUE",IF($R39+$S39+$V39+$W39+$Q39=10,"TRUE","FALSE")))</f>
        <v/>
      </c>
      <c r="AJ39" s="114" t="str">
        <f>IF('6c1 - MSA Attribute - Form'!J39="","",IF($R39+$S39+$V39+$W39+$Z39+$AA39+$Q39=7,"TRUE",IF($R39+$S39+$V39+$W39+$Z39+$AA39+$Q39=14,"TRUE","FALSE")))</f>
        <v/>
      </c>
      <c r="AK39" s="113" t="str">
        <f>IF('6c1 - MSA Attribute - Form'!C39="","",IF('6c1 - MSA Attribute - Form'!Q39+'6c1 - MSA Attribute - Form'!R39+'6c1 - MSA Attribute - Form'!S39=3, "TRUE",IF('6c1 - MSA Attribute - Form'!Q39+'6c1 - MSA Attribute - Form'!R39+'6c1 - MSA Attribute - Form'!S39=6,"TRUE","FALSE")))</f>
        <v/>
      </c>
      <c r="AL39" s="113" t="str">
        <f>IF('6c1 - MSA Attribute - Form'!$C39="","",IF($Q39+V39+W39=3, "TRUE",IF($Q39+V39+W39=6,"TRUE","FALSE")))</f>
        <v/>
      </c>
      <c r="AM39" s="112" t="str">
        <f>IF('6c1 - MSA Attribute - Form'!J39="","",IF('6c1 - MSA Attribute - Form'!$C39="","",IF($Q39+Z39+AA39=3, "TRUE",IF($Q39+Z39+AA39=6,"TRUE","FALSE"))))</f>
        <v/>
      </c>
      <c r="AN39" s="111" t="str">
        <f t="shared" si="3"/>
        <v/>
      </c>
      <c r="AO39" s="111" t="str">
        <f t="shared" si="4"/>
        <v/>
      </c>
      <c r="AP39" s="111" t="str">
        <f t="shared" si="5"/>
        <v/>
      </c>
      <c r="AQ39" s="111" t="str">
        <f t="shared" si="6"/>
        <v/>
      </c>
      <c r="AR39" s="111" t="str">
        <f t="shared" si="7"/>
        <v/>
      </c>
      <c r="AS39" s="111" t="str">
        <f t="shared" si="11"/>
        <v/>
      </c>
      <c r="AT39" s="111" t="str">
        <f t="shared" si="8"/>
        <v/>
      </c>
      <c r="AU39" s="111" t="str">
        <f t="shared" si="9"/>
        <v/>
      </c>
      <c r="AV39" s="111" t="str">
        <f t="shared" si="10"/>
        <v/>
      </c>
    </row>
    <row r="40" spans="2:48" s="134" customFormat="1" ht="15.75">
      <c r="B40" s="133">
        <v>27</v>
      </c>
      <c r="C40" s="128"/>
      <c r="D40" s="127"/>
      <c r="E40" s="124"/>
      <c r="F40" s="137"/>
      <c r="G40" s="125"/>
      <c r="H40" s="124"/>
      <c r="I40" s="137"/>
      <c r="J40" s="125"/>
      <c r="K40" s="124"/>
      <c r="L40" s="131" t="str">
        <f>IF(D40="","",IF('6c1 - MSA Attribute - Form'!AD40="TRUE","Y","N"))</f>
        <v/>
      </c>
      <c r="M40" s="130" t="str">
        <f>IF(E40="","",IF('6c1 - MSA Attribute - Form'!AE40="TRUE","Y","N"))</f>
        <v/>
      </c>
      <c r="P40" s="121">
        <v>27</v>
      </c>
      <c r="Q40" s="120" t="str">
        <f>IF('6c1 - MSA Attribute - Form'!C40="","",IF('6c1 - MSA Attribute - Form'!C40='6c1 - MSA Attribute - Form'!$C$8,'6c1 - MSA Attribute - Form'!$B$8,'6c1 - MSA Attribute - Form'!$B$9))</f>
        <v/>
      </c>
      <c r="R40" s="119" t="str">
        <f>IF('6c1 - MSA Attribute - Form'!D40="","",IF('6c1 - MSA Attribute - Form'!D40='6c1 - MSA Attribute - Form'!$C$8,'6c1 - MSA Attribute - Form'!$B$8,'6c1 - MSA Attribute - Form'!$B$9))</f>
        <v/>
      </c>
      <c r="S40" s="117" t="str">
        <f>IF('6c1 - MSA Attribute - Form'!E40="","",IF('6c1 - MSA Attribute - Form'!E40='6c1 - MSA Attribute - Form'!$C$8,'6c1 - MSA Attribute - Form'!$B$8,'6c1 - MSA Attribute - Form'!$B$9))</f>
        <v/>
      </c>
      <c r="T40" s="119" t="str">
        <f t="shared" si="0"/>
        <v/>
      </c>
      <c r="U40" s="117" t="str">
        <f>IF('6c1 - MSA Attribute - Form'!$C40="","",IF(AK40="TRUE",1,0))</f>
        <v/>
      </c>
      <c r="V40" s="119" t="str">
        <f>IF('6c1 - MSA Attribute - Form'!H40="","",IF('6c1 - MSA Attribute - Form'!G40='6c1 - MSA Attribute - Form'!$C$8,'6c1 - MSA Attribute - Form'!$B$8,'6c1 - MSA Attribute - Form'!$B$9))</f>
        <v/>
      </c>
      <c r="W40" s="117" t="str">
        <f>IF('6c1 - MSA Attribute - Form'!G40="","",IF('6c1 - MSA Attribute - Form'!H40='6c1 - MSA Attribute - Form'!$C$8,'6c1 - MSA Attribute - Form'!$B$8,'6c1 - MSA Attribute - Form'!$B$9))</f>
        <v/>
      </c>
      <c r="X40" s="119" t="str">
        <f t="shared" si="1"/>
        <v/>
      </c>
      <c r="Y40" s="117" t="str">
        <f>IF('6c1 - MSA Attribute - Form'!$C40="","",IF(AL40="TRUE",1,0))</f>
        <v/>
      </c>
      <c r="Z40" s="119" t="str">
        <f>IF('6c1 - MSA Attribute - Form'!K40="","",IF('6c1 - MSA Attribute - Form'!J40='6c1 - MSA Attribute - Form'!$C$8,'6c1 - MSA Attribute - Form'!$B$8,'6c1 - MSA Attribute - Form'!$B$9))</f>
        <v/>
      </c>
      <c r="AA40" s="119" t="str">
        <f>IF('6c1 - MSA Attribute - Form'!J40="","",IF('6c1 - MSA Attribute - Form'!K40='6c1 - MSA Attribute - Form'!$C$8,'6c1 - MSA Attribute - Form'!$B$8,'6c1 - MSA Attribute - Form'!$B$9))</f>
        <v/>
      </c>
      <c r="AB40" s="119" t="str">
        <f t="shared" si="2"/>
        <v/>
      </c>
      <c r="AC40" s="117" t="str">
        <f>IF('6c1 - MSA Attribute - Form'!$C40="","",IF(AM40="TRUE",1,0))</f>
        <v/>
      </c>
      <c r="AD40" s="116" t="str">
        <f>IF('6c1 - MSA Attribute - Form'!G40="","",IF(Z40="",AG40,AH40))</f>
        <v/>
      </c>
      <c r="AE40" s="116" t="str">
        <f>IF('6c1 - MSA Attribute - Form'!G40="","",IF(Z40="",AI40,AJ40))</f>
        <v/>
      </c>
      <c r="AF40" s="88"/>
      <c r="AG40" s="114" t="str">
        <f>IF('6c1 - MSA Attribute - Form'!G40="","",IF($R40+$S40+$V40+$W40=4,"TRUE",IF($R40+$S40+$V40+$W40=8,"TRUE","FALSE")))</f>
        <v/>
      </c>
      <c r="AH40" s="114" t="str">
        <f>IF('6c1 - MSA Attribute - Form'!J40="","",IF($R40+$S40+$V40+$W40+$Z40+$AA40=6,"TRUE",IF($R40+$S40+$V40+$W40+$Z40+$AA40=12,"TRUE","FALSE")))</f>
        <v/>
      </c>
      <c r="AI40" s="114" t="str">
        <f>IF('6c1 - MSA Attribute - Form'!G40="","",IF($R40+$S40+$V40+$W40+$Q40=5,"TRUE",IF($R40+$S40+$V40+$W40+$Q40=10,"TRUE","FALSE")))</f>
        <v/>
      </c>
      <c r="AJ40" s="114" t="str">
        <f>IF('6c1 - MSA Attribute - Form'!J40="","",IF($R40+$S40+$V40+$W40+$Z40+$AA40+$Q40=7,"TRUE",IF($R40+$S40+$V40+$W40+$Z40+$AA40+$Q40=14,"TRUE","FALSE")))</f>
        <v/>
      </c>
      <c r="AK40" s="113" t="str">
        <f>IF('6c1 - MSA Attribute - Form'!C40="","",IF('6c1 - MSA Attribute - Form'!Q40+'6c1 - MSA Attribute - Form'!R40+'6c1 - MSA Attribute - Form'!S40=3, "TRUE",IF('6c1 - MSA Attribute - Form'!Q40+'6c1 - MSA Attribute - Form'!R40+'6c1 - MSA Attribute - Form'!S40=6,"TRUE","FALSE")))</f>
        <v/>
      </c>
      <c r="AL40" s="113" t="str">
        <f>IF('6c1 - MSA Attribute - Form'!$C40="","",IF($Q40+V40+W40=3, "TRUE",IF($Q40+V40+W40=6,"TRUE","FALSE")))</f>
        <v/>
      </c>
      <c r="AM40" s="112" t="str">
        <f>IF('6c1 - MSA Attribute - Form'!J40="","",IF('6c1 - MSA Attribute - Form'!$C40="","",IF($Q40+Z40+AA40=3, "TRUE",IF($Q40+Z40+AA40=6,"TRUE","FALSE"))))</f>
        <v/>
      </c>
      <c r="AN40" s="111" t="str">
        <f t="shared" si="3"/>
        <v/>
      </c>
      <c r="AO40" s="111" t="str">
        <f t="shared" si="4"/>
        <v/>
      </c>
      <c r="AP40" s="111" t="str">
        <f t="shared" si="5"/>
        <v/>
      </c>
      <c r="AQ40" s="111" t="str">
        <f t="shared" si="6"/>
        <v/>
      </c>
      <c r="AR40" s="111" t="str">
        <f t="shared" si="7"/>
        <v/>
      </c>
      <c r="AS40" s="111" t="str">
        <f t="shared" si="11"/>
        <v/>
      </c>
      <c r="AT40" s="111" t="str">
        <f t="shared" si="8"/>
        <v/>
      </c>
      <c r="AU40" s="111" t="str">
        <f t="shared" si="9"/>
        <v/>
      </c>
      <c r="AV40" s="111" t="str">
        <f t="shared" si="10"/>
        <v/>
      </c>
    </row>
    <row r="41" spans="2:48" s="134" customFormat="1" ht="15.75">
      <c r="B41" s="133">
        <v>28</v>
      </c>
      <c r="C41" s="128"/>
      <c r="D41" s="127"/>
      <c r="E41" s="124"/>
      <c r="F41" s="137"/>
      <c r="G41" s="125"/>
      <c r="H41" s="124"/>
      <c r="I41" s="137"/>
      <c r="J41" s="125"/>
      <c r="K41" s="124"/>
      <c r="L41" s="131" t="str">
        <f>IF(D41="","",IF('6c1 - MSA Attribute - Form'!AD41="TRUE","Y","N"))</f>
        <v/>
      </c>
      <c r="M41" s="130" t="str">
        <f>IF(E41="","",IF('6c1 - MSA Attribute - Form'!AE41="TRUE","Y","N"))</f>
        <v/>
      </c>
      <c r="P41" s="121">
        <v>28</v>
      </c>
      <c r="Q41" s="120" t="str">
        <f>IF('6c1 - MSA Attribute - Form'!C41="","",IF('6c1 - MSA Attribute - Form'!C41='6c1 - MSA Attribute - Form'!$C$8,'6c1 - MSA Attribute - Form'!$B$8,'6c1 - MSA Attribute - Form'!$B$9))</f>
        <v/>
      </c>
      <c r="R41" s="119" t="str">
        <f>IF('6c1 - MSA Attribute - Form'!D41="","",IF('6c1 - MSA Attribute - Form'!D41='6c1 - MSA Attribute - Form'!$C$8,'6c1 - MSA Attribute - Form'!$B$8,'6c1 - MSA Attribute - Form'!$B$9))</f>
        <v/>
      </c>
      <c r="S41" s="117" t="str">
        <f>IF('6c1 - MSA Attribute - Form'!E41="","",IF('6c1 - MSA Attribute - Form'!E41='6c1 - MSA Attribute - Form'!$C$8,'6c1 - MSA Attribute - Form'!$B$8,'6c1 - MSA Attribute - Form'!$B$9))</f>
        <v/>
      </c>
      <c r="T41" s="119" t="str">
        <f t="shared" si="0"/>
        <v/>
      </c>
      <c r="U41" s="117" t="str">
        <f>IF('6c1 - MSA Attribute - Form'!$C41="","",IF(AK41="TRUE",1,0))</f>
        <v/>
      </c>
      <c r="V41" s="119" t="str">
        <f>IF('6c1 - MSA Attribute - Form'!H41="","",IF('6c1 - MSA Attribute - Form'!G41='6c1 - MSA Attribute - Form'!$C$8,'6c1 - MSA Attribute - Form'!$B$8,'6c1 - MSA Attribute - Form'!$B$9))</f>
        <v/>
      </c>
      <c r="W41" s="117" t="str">
        <f>IF('6c1 - MSA Attribute - Form'!G41="","",IF('6c1 - MSA Attribute - Form'!H41='6c1 - MSA Attribute - Form'!$C$8,'6c1 - MSA Attribute - Form'!$B$8,'6c1 - MSA Attribute - Form'!$B$9))</f>
        <v/>
      </c>
      <c r="X41" s="119" t="str">
        <f t="shared" si="1"/>
        <v/>
      </c>
      <c r="Y41" s="117" t="str">
        <f>IF('6c1 - MSA Attribute - Form'!$C41="","",IF(AL41="TRUE",1,0))</f>
        <v/>
      </c>
      <c r="Z41" s="119" t="str">
        <f>IF('6c1 - MSA Attribute - Form'!K41="","",IF('6c1 - MSA Attribute - Form'!J41='6c1 - MSA Attribute - Form'!$C$8,'6c1 - MSA Attribute - Form'!$B$8,'6c1 - MSA Attribute - Form'!$B$9))</f>
        <v/>
      </c>
      <c r="AA41" s="119" t="str">
        <f>IF('6c1 - MSA Attribute - Form'!J41="","",IF('6c1 - MSA Attribute - Form'!K41='6c1 - MSA Attribute - Form'!$C$8,'6c1 - MSA Attribute - Form'!$B$8,'6c1 - MSA Attribute - Form'!$B$9))</f>
        <v/>
      </c>
      <c r="AB41" s="119" t="str">
        <f t="shared" si="2"/>
        <v/>
      </c>
      <c r="AC41" s="117" t="str">
        <f>IF('6c1 - MSA Attribute - Form'!$C41="","",IF(AM41="TRUE",1,0))</f>
        <v/>
      </c>
      <c r="AD41" s="116" t="str">
        <f>IF('6c1 - MSA Attribute - Form'!G41="","",IF(Z41="",AG41,AH41))</f>
        <v/>
      </c>
      <c r="AE41" s="116" t="str">
        <f>IF('6c1 - MSA Attribute - Form'!G41="","",IF(Z41="",AI41,AJ41))</f>
        <v/>
      </c>
      <c r="AF41" s="88"/>
      <c r="AG41" s="114" t="str">
        <f>IF('6c1 - MSA Attribute - Form'!G41="","",IF($R41+$S41+$V41+$W41=4,"TRUE",IF($R41+$S41+$V41+$W41=8,"TRUE","FALSE")))</f>
        <v/>
      </c>
      <c r="AH41" s="114" t="str">
        <f>IF('6c1 - MSA Attribute - Form'!J41="","",IF($R41+$S41+$V41+$W41+$Z41+$AA41=6,"TRUE",IF($R41+$S41+$V41+$W41+$Z41+$AA41=12,"TRUE","FALSE")))</f>
        <v/>
      </c>
      <c r="AI41" s="114" t="str">
        <f>IF('6c1 - MSA Attribute - Form'!G41="","",IF($R41+$S41+$V41+$W41+$Q41=5,"TRUE",IF($R41+$S41+$V41+$W41+$Q41=10,"TRUE","FALSE")))</f>
        <v/>
      </c>
      <c r="AJ41" s="114" t="str">
        <f>IF('6c1 - MSA Attribute - Form'!J41="","",IF($R41+$S41+$V41+$W41+$Z41+$AA41+$Q41=7,"TRUE",IF($R41+$S41+$V41+$W41+$Z41+$AA41+$Q41=14,"TRUE","FALSE")))</f>
        <v/>
      </c>
      <c r="AK41" s="113" t="str">
        <f>IF('6c1 - MSA Attribute - Form'!C41="","",IF('6c1 - MSA Attribute - Form'!Q41+'6c1 - MSA Attribute - Form'!R41+'6c1 - MSA Attribute - Form'!S41=3, "TRUE",IF('6c1 - MSA Attribute - Form'!Q41+'6c1 - MSA Attribute - Form'!R41+'6c1 - MSA Attribute - Form'!S41=6,"TRUE","FALSE")))</f>
        <v/>
      </c>
      <c r="AL41" s="113" t="str">
        <f>IF('6c1 - MSA Attribute - Form'!$C41="","",IF($Q41+V41+W41=3, "TRUE",IF($Q41+V41+W41=6,"TRUE","FALSE")))</f>
        <v/>
      </c>
      <c r="AM41" s="112" t="str">
        <f>IF('6c1 - MSA Attribute - Form'!J41="","",IF('6c1 - MSA Attribute - Form'!$C41="","",IF($Q41+Z41+AA41=3, "TRUE",IF($Q41+Z41+AA41=6,"TRUE","FALSE"))))</f>
        <v/>
      </c>
      <c r="AN41" s="111" t="str">
        <f t="shared" si="3"/>
        <v/>
      </c>
      <c r="AO41" s="111" t="str">
        <f t="shared" si="4"/>
        <v/>
      </c>
      <c r="AP41" s="111" t="str">
        <f t="shared" si="5"/>
        <v/>
      </c>
      <c r="AQ41" s="111" t="str">
        <f t="shared" si="6"/>
        <v/>
      </c>
      <c r="AR41" s="111" t="str">
        <f t="shared" si="7"/>
        <v/>
      </c>
      <c r="AS41" s="111" t="str">
        <f t="shared" si="11"/>
        <v/>
      </c>
      <c r="AT41" s="111" t="str">
        <f t="shared" si="8"/>
        <v/>
      </c>
      <c r="AU41" s="111" t="str">
        <f t="shared" si="9"/>
        <v/>
      </c>
      <c r="AV41" s="111" t="str">
        <f t="shared" si="10"/>
        <v/>
      </c>
    </row>
    <row r="42" spans="2:48" s="134" customFormat="1" ht="15.75">
      <c r="B42" s="133">
        <v>29</v>
      </c>
      <c r="C42" s="128"/>
      <c r="D42" s="127"/>
      <c r="E42" s="124"/>
      <c r="F42" s="137"/>
      <c r="G42" s="125"/>
      <c r="H42" s="124"/>
      <c r="I42" s="137"/>
      <c r="J42" s="125"/>
      <c r="K42" s="124"/>
      <c r="L42" s="131" t="str">
        <f>IF(D42="","",IF('6c1 - MSA Attribute - Form'!AD42="TRUE","Y","N"))</f>
        <v/>
      </c>
      <c r="M42" s="130" t="str">
        <f>IF(E42="","",IF('6c1 - MSA Attribute - Form'!AE42="TRUE","Y","N"))</f>
        <v/>
      </c>
      <c r="P42" s="121">
        <v>29</v>
      </c>
      <c r="Q42" s="120" t="str">
        <f>IF('6c1 - MSA Attribute - Form'!C42="","",IF('6c1 - MSA Attribute - Form'!C42='6c1 - MSA Attribute - Form'!$C$8,'6c1 - MSA Attribute - Form'!$B$8,'6c1 - MSA Attribute - Form'!$B$9))</f>
        <v/>
      </c>
      <c r="R42" s="119" t="str">
        <f>IF('6c1 - MSA Attribute - Form'!D42="","",IF('6c1 - MSA Attribute - Form'!D42='6c1 - MSA Attribute - Form'!$C$8,'6c1 - MSA Attribute - Form'!$B$8,'6c1 - MSA Attribute - Form'!$B$9))</f>
        <v/>
      </c>
      <c r="S42" s="117" t="str">
        <f>IF('6c1 - MSA Attribute - Form'!E42="","",IF('6c1 - MSA Attribute - Form'!E42='6c1 - MSA Attribute - Form'!$C$8,'6c1 - MSA Attribute - Form'!$B$8,'6c1 - MSA Attribute - Form'!$B$9))</f>
        <v/>
      </c>
      <c r="T42" s="119" t="str">
        <f t="shared" si="0"/>
        <v/>
      </c>
      <c r="U42" s="117" t="str">
        <f>IF('6c1 - MSA Attribute - Form'!$C42="","",IF(AK42="TRUE",1,0))</f>
        <v/>
      </c>
      <c r="V42" s="119" t="str">
        <f>IF('6c1 - MSA Attribute - Form'!H42="","",IF('6c1 - MSA Attribute - Form'!G42='6c1 - MSA Attribute - Form'!$C$8,'6c1 - MSA Attribute - Form'!$B$8,'6c1 - MSA Attribute - Form'!$B$9))</f>
        <v/>
      </c>
      <c r="W42" s="117" t="str">
        <f>IF('6c1 - MSA Attribute - Form'!G42="","",IF('6c1 - MSA Attribute - Form'!H42='6c1 - MSA Attribute - Form'!$C$8,'6c1 - MSA Attribute - Form'!$B$8,'6c1 - MSA Attribute - Form'!$B$9))</f>
        <v/>
      </c>
      <c r="X42" s="119" t="str">
        <f t="shared" si="1"/>
        <v/>
      </c>
      <c r="Y42" s="117" t="str">
        <f>IF('6c1 - MSA Attribute - Form'!$C42="","",IF(AL42="TRUE",1,0))</f>
        <v/>
      </c>
      <c r="Z42" s="119" t="str">
        <f>IF('6c1 - MSA Attribute - Form'!K42="","",IF('6c1 - MSA Attribute - Form'!J42='6c1 - MSA Attribute - Form'!$C$8,'6c1 - MSA Attribute - Form'!$B$8,'6c1 - MSA Attribute - Form'!$B$9))</f>
        <v/>
      </c>
      <c r="AA42" s="119" t="str">
        <f>IF('6c1 - MSA Attribute - Form'!J42="","",IF('6c1 - MSA Attribute - Form'!K42='6c1 - MSA Attribute - Form'!$C$8,'6c1 - MSA Attribute - Form'!$B$8,'6c1 - MSA Attribute - Form'!$B$9))</f>
        <v/>
      </c>
      <c r="AB42" s="119" t="str">
        <f t="shared" si="2"/>
        <v/>
      </c>
      <c r="AC42" s="117" t="str">
        <f>IF('6c1 - MSA Attribute - Form'!$C42="","",IF(AM42="TRUE",1,0))</f>
        <v/>
      </c>
      <c r="AD42" s="116" t="str">
        <f>IF('6c1 - MSA Attribute - Form'!G42="","",IF(Z42="",AG42,AH42))</f>
        <v/>
      </c>
      <c r="AE42" s="116" t="str">
        <f>IF('6c1 - MSA Attribute - Form'!G42="","",IF(Z42="",AI42,AJ42))</f>
        <v/>
      </c>
      <c r="AF42" s="88"/>
      <c r="AG42" s="114" t="str">
        <f>IF('6c1 - MSA Attribute - Form'!G42="","",IF($R42+$S42+$V42+$W42=4,"TRUE",IF($R42+$S42+$V42+$W42=8,"TRUE","FALSE")))</f>
        <v/>
      </c>
      <c r="AH42" s="114" t="str">
        <f>IF('6c1 - MSA Attribute - Form'!J42="","",IF($R42+$S42+$V42+$W42+$Z42+$AA42=6,"TRUE",IF($R42+$S42+$V42+$W42+$Z42+$AA42=12,"TRUE","FALSE")))</f>
        <v/>
      </c>
      <c r="AI42" s="114" t="str">
        <f>IF('6c1 - MSA Attribute - Form'!G42="","",IF($R42+$S42+$V42+$W42+$Q42=5,"TRUE",IF($R42+$S42+$V42+$W42+$Q42=10,"TRUE","FALSE")))</f>
        <v/>
      </c>
      <c r="AJ42" s="114" t="str">
        <f>IF('6c1 - MSA Attribute - Form'!J42="","",IF($R42+$S42+$V42+$W42+$Z42+$AA42+$Q42=7,"TRUE",IF($R42+$S42+$V42+$W42+$Z42+$AA42+$Q42=14,"TRUE","FALSE")))</f>
        <v/>
      </c>
      <c r="AK42" s="113" t="str">
        <f>IF('6c1 - MSA Attribute - Form'!C42="","",IF('6c1 - MSA Attribute - Form'!Q42+'6c1 - MSA Attribute - Form'!R42+'6c1 - MSA Attribute - Form'!S42=3, "TRUE",IF('6c1 - MSA Attribute - Form'!Q42+'6c1 - MSA Attribute - Form'!R42+'6c1 - MSA Attribute - Form'!S42=6,"TRUE","FALSE")))</f>
        <v/>
      </c>
      <c r="AL42" s="113" t="str">
        <f>IF('6c1 - MSA Attribute - Form'!$C42="","",IF($Q42+V42+W42=3, "TRUE",IF($Q42+V42+W42=6,"TRUE","FALSE")))</f>
        <v/>
      </c>
      <c r="AM42" s="112" t="str">
        <f>IF('6c1 - MSA Attribute - Form'!J42="","",IF('6c1 - MSA Attribute - Form'!$C42="","",IF($Q42+Z42+AA42=3, "TRUE",IF($Q42+Z42+AA42=6,"TRUE","FALSE"))))</f>
        <v/>
      </c>
      <c r="AN42" s="111" t="str">
        <f t="shared" si="3"/>
        <v/>
      </c>
      <c r="AO42" s="111" t="str">
        <f t="shared" si="4"/>
        <v/>
      </c>
      <c r="AP42" s="111" t="str">
        <f t="shared" si="5"/>
        <v/>
      </c>
      <c r="AQ42" s="111" t="str">
        <f t="shared" si="6"/>
        <v/>
      </c>
      <c r="AR42" s="111" t="str">
        <f t="shared" si="7"/>
        <v/>
      </c>
      <c r="AS42" s="111" t="str">
        <f t="shared" si="11"/>
        <v/>
      </c>
      <c r="AT42" s="111" t="str">
        <f t="shared" si="8"/>
        <v/>
      </c>
      <c r="AU42" s="111" t="str">
        <f t="shared" si="9"/>
        <v/>
      </c>
      <c r="AV42" s="111" t="str">
        <f t="shared" si="10"/>
        <v/>
      </c>
    </row>
    <row r="43" spans="2:48" s="134" customFormat="1" ht="15.75">
      <c r="B43" s="133">
        <v>30</v>
      </c>
      <c r="C43" s="128"/>
      <c r="D43" s="127"/>
      <c r="E43" s="124"/>
      <c r="F43" s="137"/>
      <c r="G43" s="125"/>
      <c r="H43" s="124"/>
      <c r="I43" s="137"/>
      <c r="J43" s="125"/>
      <c r="K43" s="124"/>
      <c r="L43" s="131" t="str">
        <f>IF(D43="","",IF('6c1 - MSA Attribute - Form'!AD43="TRUE","Y","N"))</f>
        <v/>
      </c>
      <c r="M43" s="130" t="str">
        <f>IF(E43="","",IF('6c1 - MSA Attribute - Form'!AE43="TRUE","Y","N"))</f>
        <v/>
      </c>
      <c r="P43" s="121">
        <v>30</v>
      </c>
      <c r="Q43" s="120" t="str">
        <f>IF('6c1 - MSA Attribute - Form'!C43="","",IF('6c1 - MSA Attribute - Form'!C43='6c1 - MSA Attribute - Form'!$C$8,'6c1 - MSA Attribute - Form'!$B$8,'6c1 - MSA Attribute - Form'!$B$9))</f>
        <v/>
      </c>
      <c r="R43" s="119" t="str">
        <f>IF('6c1 - MSA Attribute - Form'!D43="","",IF('6c1 - MSA Attribute - Form'!D43='6c1 - MSA Attribute - Form'!$C$8,'6c1 - MSA Attribute - Form'!$B$8,'6c1 - MSA Attribute - Form'!$B$9))</f>
        <v/>
      </c>
      <c r="S43" s="117" t="str">
        <f>IF('6c1 - MSA Attribute - Form'!E43="","",IF('6c1 - MSA Attribute - Form'!E43='6c1 - MSA Attribute - Form'!$C$8,'6c1 - MSA Attribute - Form'!$B$8,'6c1 - MSA Attribute - Form'!$B$9))</f>
        <v/>
      </c>
      <c r="T43" s="119" t="str">
        <f t="shared" si="0"/>
        <v/>
      </c>
      <c r="U43" s="117" t="str">
        <f>IF('6c1 - MSA Attribute - Form'!$C43="","",IF(AK43="TRUE",1,0))</f>
        <v/>
      </c>
      <c r="V43" s="119" t="str">
        <f>IF('6c1 - MSA Attribute - Form'!H43="","",IF('6c1 - MSA Attribute - Form'!G43='6c1 - MSA Attribute - Form'!$C$8,'6c1 - MSA Attribute - Form'!$B$8,'6c1 - MSA Attribute - Form'!$B$9))</f>
        <v/>
      </c>
      <c r="W43" s="117" t="str">
        <f>IF('6c1 - MSA Attribute - Form'!G43="","",IF('6c1 - MSA Attribute - Form'!H43='6c1 - MSA Attribute - Form'!$C$8,'6c1 - MSA Attribute - Form'!$B$8,'6c1 - MSA Attribute - Form'!$B$9))</f>
        <v/>
      </c>
      <c r="X43" s="119" t="str">
        <f t="shared" si="1"/>
        <v/>
      </c>
      <c r="Y43" s="117" t="str">
        <f>IF('6c1 - MSA Attribute - Form'!$C43="","",IF(AL43="TRUE",1,0))</f>
        <v/>
      </c>
      <c r="Z43" s="119" t="str">
        <f>IF('6c1 - MSA Attribute - Form'!K43="","",IF('6c1 - MSA Attribute - Form'!J43='6c1 - MSA Attribute - Form'!$C$8,'6c1 - MSA Attribute - Form'!$B$8,'6c1 - MSA Attribute - Form'!$B$9))</f>
        <v/>
      </c>
      <c r="AA43" s="119" t="str">
        <f>IF('6c1 - MSA Attribute - Form'!J43="","",IF('6c1 - MSA Attribute - Form'!K43='6c1 - MSA Attribute - Form'!$C$8,'6c1 - MSA Attribute - Form'!$B$8,'6c1 - MSA Attribute - Form'!$B$9))</f>
        <v/>
      </c>
      <c r="AB43" s="119" t="str">
        <f t="shared" si="2"/>
        <v/>
      </c>
      <c r="AC43" s="117" t="str">
        <f>IF('6c1 - MSA Attribute - Form'!$C43="","",IF(AM43="TRUE",1,0))</f>
        <v/>
      </c>
      <c r="AD43" s="116" t="str">
        <f>IF('6c1 - MSA Attribute - Form'!G43="","",IF(Z43="",AG43,AH43))</f>
        <v/>
      </c>
      <c r="AE43" s="116" t="str">
        <f>IF('6c1 - MSA Attribute - Form'!G43="","",IF(Z43="",AI43,AJ43))</f>
        <v/>
      </c>
      <c r="AF43" s="88"/>
      <c r="AG43" s="114" t="str">
        <f>IF('6c1 - MSA Attribute - Form'!G43="","",IF($R43+$S43+$V43+$W43=4,"TRUE",IF($R43+$S43+$V43+$W43=8,"TRUE","FALSE")))</f>
        <v/>
      </c>
      <c r="AH43" s="114" t="str">
        <f>IF('6c1 - MSA Attribute - Form'!J43="","",IF($R43+$S43+$V43+$W43+$Z43+$AA43=6,"TRUE",IF($R43+$S43+$V43+$W43+$Z43+$AA43=12,"TRUE","FALSE")))</f>
        <v/>
      </c>
      <c r="AI43" s="114" t="str">
        <f>IF('6c1 - MSA Attribute - Form'!G43="","",IF($R43+$S43+$V43+$W43+$Q43=5,"TRUE",IF($R43+$S43+$V43+$W43+$Q43=10,"TRUE","FALSE")))</f>
        <v/>
      </c>
      <c r="AJ43" s="114" t="str">
        <f>IF('6c1 - MSA Attribute - Form'!J43="","",IF($R43+$S43+$V43+$W43+$Z43+$AA43+$Q43=7,"TRUE",IF($R43+$S43+$V43+$W43+$Z43+$AA43+$Q43=14,"TRUE","FALSE")))</f>
        <v/>
      </c>
      <c r="AK43" s="113" t="str">
        <f>IF('6c1 - MSA Attribute - Form'!C43="","",IF('6c1 - MSA Attribute - Form'!Q43+'6c1 - MSA Attribute - Form'!R43+'6c1 - MSA Attribute - Form'!S43=3, "TRUE",IF('6c1 - MSA Attribute - Form'!Q43+'6c1 - MSA Attribute - Form'!R43+'6c1 - MSA Attribute - Form'!S43=6,"TRUE","FALSE")))</f>
        <v/>
      </c>
      <c r="AL43" s="113" t="str">
        <f>IF('6c1 - MSA Attribute - Form'!$C43="","",IF($Q43+V43+W43=3, "TRUE",IF($Q43+V43+W43=6,"TRUE","FALSE")))</f>
        <v/>
      </c>
      <c r="AM43" s="112" t="str">
        <f>IF('6c1 - MSA Attribute - Form'!J43="","",IF('6c1 - MSA Attribute - Form'!$C43="","",IF($Q43+Z43+AA43=3, "TRUE",IF($Q43+Z43+AA43=6,"TRUE","FALSE"))))</f>
        <v/>
      </c>
      <c r="AN43" s="111" t="str">
        <f t="shared" si="3"/>
        <v/>
      </c>
      <c r="AO43" s="111" t="str">
        <f t="shared" si="4"/>
        <v/>
      </c>
      <c r="AP43" s="111" t="str">
        <f t="shared" si="5"/>
        <v/>
      </c>
      <c r="AQ43" s="111" t="str">
        <f t="shared" si="6"/>
        <v/>
      </c>
      <c r="AR43" s="111" t="str">
        <f t="shared" si="7"/>
        <v/>
      </c>
      <c r="AS43" s="111" t="str">
        <f t="shared" si="11"/>
        <v/>
      </c>
      <c r="AT43" s="111" t="str">
        <f t="shared" si="8"/>
        <v/>
      </c>
      <c r="AU43" s="111" t="str">
        <f t="shared" si="9"/>
        <v/>
      </c>
      <c r="AV43" s="111" t="str">
        <f t="shared" si="10"/>
        <v/>
      </c>
    </row>
    <row r="44" spans="2:48" s="134" customFormat="1" ht="15.75">
      <c r="B44" s="133">
        <v>31</v>
      </c>
      <c r="C44" s="128"/>
      <c r="D44" s="127"/>
      <c r="E44" s="124"/>
      <c r="F44" s="137"/>
      <c r="G44" s="125"/>
      <c r="H44" s="124"/>
      <c r="I44" s="137"/>
      <c r="J44" s="125"/>
      <c r="K44" s="124"/>
      <c r="L44" s="131" t="str">
        <f>IF(D44="","",IF('6c1 - MSA Attribute - Form'!AD44="TRUE","Y","N"))</f>
        <v/>
      </c>
      <c r="M44" s="130" t="str">
        <f>IF(E44="","",IF('6c1 - MSA Attribute - Form'!AE44="TRUE","Y","N"))</f>
        <v/>
      </c>
      <c r="P44" s="121">
        <v>31</v>
      </c>
      <c r="Q44" s="120" t="str">
        <f>IF('6c1 - MSA Attribute - Form'!C44="","",IF('6c1 - MSA Attribute - Form'!C44='6c1 - MSA Attribute - Form'!$C$8,'6c1 - MSA Attribute - Form'!$B$8,'6c1 - MSA Attribute - Form'!$B$9))</f>
        <v/>
      </c>
      <c r="R44" s="119" t="str">
        <f>IF('6c1 - MSA Attribute - Form'!D44="","",IF('6c1 - MSA Attribute - Form'!D44='6c1 - MSA Attribute - Form'!$C$8,'6c1 - MSA Attribute - Form'!$B$8,'6c1 - MSA Attribute - Form'!$B$9))</f>
        <v/>
      </c>
      <c r="S44" s="117" t="str">
        <f>IF('6c1 - MSA Attribute - Form'!E44="","",IF('6c1 - MSA Attribute - Form'!E44='6c1 - MSA Attribute - Form'!$C$8,'6c1 - MSA Attribute - Form'!$B$8,'6c1 - MSA Attribute - Form'!$B$9))</f>
        <v/>
      </c>
      <c r="T44" s="119" t="str">
        <f t="shared" si="0"/>
        <v/>
      </c>
      <c r="U44" s="117" t="str">
        <f>IF('6c1 - MSA Attribute - Form'!$C44="","",IF(AK44="TRUE",1,0))</f>
        <v/>
      </c>
      <c r="V44" s="119" t="str">
        <f>IF('6c1 - MSA Attribute - Form'!H44="","",IF('6c1 - MSA Attribute - Form'!G44='6c1 - MSA Attribute - Form'!$C$8,'6c1 - MSA Attribute - Form'!$B$8,'6c1 - MSA Attribute - Form'!$B$9))</f>
        <v/>
      </c>
      <c r="W44" s="117" t="str">
        <f>IF('6c1 - MSA Attribute - Form'!G44="","",IF('6c1 - MSA Attribute - Form'!H44='6c1 - MSA Attribute - Form'!$C$8,'6c1 - MSA Attribute - Form'!$B$8,'6c1 - MSA Attribute - Form'!$B$9))</f>
        <v/>
      </c>
      <c r="X44" s="119" t="str">
        <f t="shared" si="1"/>
        <v/>
      </c>
      <c r="Y44" s="117" t="str">
        <f>IF('6c1 - MSA Attribute - Form'!$C44="","",IF(AL44="TRUE",1,0))</f>
        <v/>
      </c>
      <c r="Z44" s="119" t="str">
        <f>IF('6c1 - MSA Attribute - Form'!K44="","",IF('6c1 - MSA Attribute - Form'!J44='6c1 - MSA Attribute - Form'!$C$8,'6c1 - MSA Attribute - Form'!$B$8,'6c1 - MSA Attribute - Form'!$B$9))</f>
        <v/>
      </c>
      <c r="AA44" s="119" t="str">
        <f>IF('6c1 - MSA Attribute - Form'!J44="","",IF('6c1 - MSA Attribute - Form'!K44='6c1 - MSA Attribute - Form'!$C$8,'6c1 - MSA Attribute - Form'!$B$8,'6c1 - MSA Attribute - Form'!$B$9))</f>
        <v/>
      </c>
      <c r="AB44" s="119" t="str">
        <f t="shared" si="2"/>
        <v/>
      </c>
      <c r="AC44" s="117" t="str">
        <f>IF('6c1 - MSA Attribute - Form'!$C44="","",IF(AM44="TRUE",1,0))</f>
        <v/>
      </c>
      <c r="AD44" s="116" t="str">
        <f>IF('6c1 - MSA Attribute - Form'!G44="","",IF(Z44="",AG44,AH44))</f>
        <v/>
      </c>
      <c r="AE44" s="116" t="str">
        <f>IF('6c1 - MSA Attribute - Form'!G44="","",IF(Z44="",AI44,AJ44))</f>
        <v/>
      </c>
      <c r="AF44" s="88"/>
      <c r="AG44" s="114" t="str">
        <f>IF('6c1 - MSA Attribute - Form'!G44="","",IF($R44+$S44+$V44+$W44=4,"TRUE",IF($R44+$S44+$V44+$W44=8,"TRUE","FALSE")))</f>
        <v/>
      </c>
      <c r="AH44" s="114" t="str">
        <f>IF('6c1 - MSA Attribute - Form'!J44="","",IF($R44+$S44+$V44+$W44+$Z44+$AA44=6,"TRUE",IF($R44+$S44+$V44+$W44+$Z44+$AA44=12,"TRUE","FALSE")))</f>
        <v/>
      </c>
      <c r="AI44" s="114" t="str">
        <f>IF('6c1 - MSA Attribute - Form'!G44="","",IF($R44+$S44+$V44+$W44+$Q44=5,"TRUE",IF($R44+$S44+$V44+$W44+$Q44=10,"TRUE","FALSE")))</f>
        <v/>
      </c>
      <c r="AJ44" s="114" t="str">
        <f>IF('6c1 - MSA Attribute - Form'!J44="","",IF($R44+$S44+$V44+$W44+$Z44+$AA44+$Q44=7,"TRUE",IF($R44+$S44+$V44+$W44+$Z44+$AA44+$Q44=14,"TRUE","FALSE")))</f>
        <v/>
      </c>
      <c r="AK44" s="113" t="str">
        <f>IF('6c1 - MSA Attribute - Form'!C44="","",IF('6c1 - MSA Attribute - Form'!Q44+'6c1 - MSA Attribute - Form'!R44+'6c1 - MSA Attribute - Form'!S44=3, "TRUE",IF('6c1 - MSA Attribute - Form'!Q44+'6c1 - MSA Attribute - Form'!R44+'6c1 - MSA Attribute - Form'!S44=6,"TRUE","FALSE")))</f>
        <v/>
      </c>
      <c r="AL44" s="113" t="str">
        <f>IF('6c1 - MSA Attribute - Form'!$C44="","",IF($Q44+V44+W44=3, "TRUE",IF($Q44+V44+W44=6,"TRUE","FALSE")))</f>
        <v/>
      </c>
      <c r="AM44" s="112" t="str">
        <f>IF('6c1 - MSA Attribute - Form'!J44="","",IF('6c1 - MSA Attribute - Form'!$C44="","",IF($Q44+Z44+AA44=3, "TRUE",IF($Q44+Z44+AA44=6,"TRUE","FALSE"))))</f>
        <v/>
      </c>
      <c r="AN44" s="111" t="str">
        <f t="shared" si="3"/>
        <v/>
      </c>
      <c r="AO44" s="111" t="str">
        <f t="shared" si="4"/>
        <v/>
      </c>
      <c r="AP44" s="111" t="str">
        <f t="shared" si="5"/>
        <v/>
      </c>
      <c r="AQ44" s="111" t="str">
        <f t="shared" si="6"/>
        <v/>
      </c>
      <c r="AR44" s="111" t="str">
        <f t="shared" si="7"/>
        <v/>
      </c>
      <c r="AS44" s="111" t="str">
        <f t="shared" si="11"/>
        <v/>
      </c>
      <c r="AT44" s="111" t="str">
        <f t="shared" si="8"/>
        <v/>
      </c>
      <c r="AU44" s="111" t="str">
        <f t="shared" si="9"/>
        <v/>
      </c>
      <c r="AV44" s="111" t="str">
        <f t="shared" si="10"/>
        <v/>
      </c>
    </row>
    <row r="45" spans="2:48" s="134" customFormat="1" ht="15.75">
      <c r="B45" s="133">
        <v>32</v>
      </c>
      <c r="C45" s="128"/>
      <c r="D45" s="127"/>
      <c r="E45" s="124"/>
      <c r="F45" s="137"/>
      <c r="G45" s="125"/>
      <c r="H45" s="124"/>
      <c r="I45" s="137"/>
      <c r="J45" s="125"/>
      <c r="K45" s="124"/>
      <c r="L45" s="131" t="str">
        <f>IF(D45="","",IF('6c1 - MSA Attribute - Form'!AD45="TRUE","Y","N"))</f>
        <v/>
      </c>
      <c r="M45" s="130" t="str">
        <f>IF(E45="","",IF('6c1 - MSA Attribute - Form'!AE45="TRUE","Y","N"))</f>
        <v/>
      </c>
      <c r="P45" s="121">
        <v>32</v>
      </c>
      <c r="Q45" s="120" t="str">
        <f>IF('6c1 - MSA Attribute - Form'!C45="","",IF('6c1 - MSA Attribute - Form'!C45='6c1 - MSA Attribute - Form'!$C$8,'6c1 - MSA Attribute - Form'!$B$8,'6c1 - MSA Attribute - Form'!$B$9))</f>
        <v/>
      </c>
      <c r="R45" s="119" t="str">
        <f>IF('6c1 - MSA Attribute - Form'!D45="","",IF('6c1 - MSA Attribute - Form'!D45='6c1 - MSA Attribute - Form'!$C$8,'6c1 - MSA Attribute - Form'!$B$8,'6c1 - MSA Attribute - Form'!$B$9))</f>
        <v/>
      </c>
      <c r="S45" s="117" t="str">
        <f>IF('6c1 - MSA Attribute - Form'!E45="","",IF('6c1 - MSA Attribute - Form'!E45='6c1 - MSA Attribute - Form'!$C$8,'6c1 - MSA Attribute - Form'!$B$8,'6c1 - MSA Attribute - Form'!$B$9))</f>
        <v/>
      </c>
      <c r="T45" s="119" t="str">
        <f t="shared" si="0"/>
        <v/>
      </c>
      <c r="U45" s="117" t="str">
        <f>IF('6c1 - MSA Attribute - Form'!$C45="","",IF(AK45="TRUE",1,0))</f>
        <v/>
      </c>
      <c r="V45" s="119" t="str">
        <f>IF('6c1 - MSA Attribute - Form'!H45="","",IF('6c1 - MSA Attribute - Form'!G45='6c1 - MSA Attribute - Form'!$C$8,'6c1 - MSA Attribute - Form'!$B$8,'6c1 - MSA Attribute - Form'!$B$9))</f>
        <v/>
      </c>
      <c r="W45" s="117" t="str">
        <f>IF('6c1 - MSA Attribute - Form'!G45="","",IF('6c1 - MSA Attribute - Form'!H45='6c1 - MSA Attribute - Form'!$C$8,'6c1 - MSA Attribute - Form'!$B$8,'6c1 - MSA Attribute - Form'!$B$9))</f>
        <v/>
      </c>
      <c r="X45" s="119" t="str">
        <f t="shared" si="1"/>
        <v/>
      </c>
      <c r="Y45" s="117" t="str">
        <f>IF('6c1 - MSA Attribute - Form'!$C45="","",IF(AL45="TRUE",1,0))</f>
        <v/>
      </c>
      <c r="Z45" s="119" t="str">
        <f>IF('6c1 - MSA Attribute - Form'!K45="","",IF('6c1 - MSA Attribute - Form'!J45='6c1 - MSA Attribute - Form'!$C$8,'6c1 - MSA Attribute - Form'!$B$8,'6c1 - MSA Attribute - Form'!$B$9))</f>
        <v/>
      </c>
      <c r="AA45" s="119" t="str">
        <f>IF('6c1 - MSA Attribute - Form'!J45="","",IF('6c1 - MSA Attribute - Form'!K45='6c1 - MSA Attribute - Form'!$C$8,'6c1 - MSA Attribute - Form'!$B$8,'6c1 - MSA Attribute - Form'!$B$9))</f>
        <v/>
      </c>
      <c r="AB45" s="119" t="str">
        <f t="shared" si="2"/>
        <v/>
      </c>
      <c r="AC45" s="117" t="str">
        <f>IF('6c1 - MSA Attribute - Form'!$C45="","",IF(AM45="TRUE",1,0))</f>
        <v/>
      </c>
      <c r="AD45" s="116" t="str">
        <f>IF('6c1 - MSA Attribute - Form'!G45="","",IF(Z45="",AG45,AH45))</f>
        <v/>
      </c>
      <c r="AE45" s="116" t="str">
        <f>IF('6c1 - MSA Attribute - Form'!G45="","",IF(Z45="",AI45,AJ45))</f>
        <v/>
      </c>
      <c r="AF45" s="88"/>
      <c r="AG45" s="114" t="str">
        <f>IF('6c1 - MSA Attribute - Form'!G45="","",IF($R45+$S45+$V45+$W45=4,"TRUE",IF($R45+$S45+$V45+$W45=8,"TRUE","FALSE")))</f>
        <v/>
      </c>
      <c r="AH45" s="114" t="str">
        <f>IF('6c1 - MSA Attribute - Form'!J45="","",IF($R45+$S45+$V45+$W45+$Z45+$AA45=6,"TRUE",IF($R45+$S45+$V45+$W45+$Z45+$AA45=12,"TRUE","FALSE")))</f>
        <v/>
      </c>
      <c r="AI45" s="114" t="str">
        <f>IF('6c1 - MSA Attribute - Form'!G45="","",IF($R45+$S45+$V45+$W45+$Q45=5,"TRUE",IF($R45+$S45+$V45+$W45+$Q45=10,"TRUE","FALSE")))</f>
        <v/>
      </c>
      <c r="AJ45" s="114" t="str">
        <f>IF('6c1 - MSA Attribute - Form'!J45="","",IF($R45+$S45+$V45+$W45+$Z45+$AA45+$Q45=7,"TRUE",IF($R45+$S45+$V45+$W45+$Z45+$AA45+$Q45=14,"TRUE","FALSE")))</f>
        <v/>
      </c>
      <c r="AK45" s="113" t="str">
        <f>IF('6c1 - MSA Attribute - Form'!C45="","",IF('6c1 - MSA Attribute - Form'!Q45+'6c1 - MSA Attribute - Form'!R45+'6c1 - MSA Attribute - Form'!S45=3, "TRUE",IF('6c1 - MSA Attribute - Form'!Q45+'6c1 - MSA Attribute - Form'!R45+'6c1 - MSA Attribute - Form'!S45=6,"TRUE","FALSE")))</f>
        <v/>
      </c>
      <c r="AL45" s="113" t="str">
        <f>IF('6c1 - MSA Attribute - Form'!$C45="","",IF($Q45+V45+W45=3, "TRUE",IF($Q45+V45+W45=6,"TRUE","FALSE")))</f>
        <v/>
      </c>
      <c r="AM45" s="112" t="str">
        <f>IF('6c1 - MSA Attribute - Form'!J45="","",IF('6c1 - MSA Attribute - Form'!$C45="","",IF($Q45+Z45+AA45=3, "TRUE",IF($Q45+Z45+AA45=6,"TRUE","FALSE"))))</f>
        <v/>
      </c>
      <c r="AN45" s="111" t="str">
        <f t="shared" si="3"/>
        <v/>
      </c>
      <c r="AO45" s="111" t="str">
        <f t="shared" si="4"/>
        <v/>
      </c>
      <c r="AP45" s="111" t="str">
        <f t="shared" si="5"/>
        <v/>
      </c>
      <c r="AQ45" s="111" t="str">
        <f t="shared" si="6"/>
        <v/>
      </c>
      <c r="AR45" s="111" t="str">
        <f t="shared" si="7"/>
        <v/>
      </c>
      <c r="AS45" s="111" t="str">
        <f t="shared" si="11"/>
        <v/>
      </c>
      <c r="AT45" s="111" t="str">
        <f t="shared" si="8"/>
        <v/>
      </c>
      <c r="AU45" s="111" t="str">
        <f t="shared" si="9"/>
        <v/>
      </c>
      <c r="AV45" s="111" t="str">
        <f t="shared" si="10"/>
        <v/>
      </c>
    </row>
    <row r="46" spans="2:48" s="134" customFormat="1" ht="15.75">
      <c r="B46" s="133">
        <v>33</v>
      </c>
      <c r="C46" s="128"/>
      <c r="D46" s="127"/>
      <c r="E46" s="124"/>
      <c r="F46" s="137"/>
      <c r="G46" s="125"/>
      <c r="H46" s="124"/>
      <c r="I46" s="137"/>
      <c r="J46" s="125"/>
      <c r="K46" s="124"/>
      <c r="L46" s="131" t="str">
        <f>IF(D46="","",IF('6c1 - MSA Attribute - Form'!AD46="TRUE","Y","N"))</f>
        <v/>
      </c>
      <c r="M46" s="130" t="str">
        <f>IF(E46="","",IF('6c1 - MSA Attribute - Form'!AE46="TRUE","Y","N"))</f>
        <v/>
      </c>
      <c r="P46" s="121">
        <v>33</v>
      </c>
      <c r="Q46" s="120" t="str">
        <f>IF('6c1 - MSA Attribute - Form'!C46="","",IF('6c1 - MSA Attribute - Form'!C46='6c1 - MSA Attribute - Form'!$C$8,'6c1 - MSA Attribute - Form'!$B$8,'6c1 - MSA Attribute - Form'!$B$9))</f>
        <v/>
      </c>
      <c r="R46" s="119" t="str">
        <f>IF('6c1 - MSA Attribute - Form'!D46="","",IF('6c1 - MSA Attribute - Form'!D46='6c1 - MSA Attribute - Form'!$C$8,'6c1 - MSA Attribute - Form'!$B$8,'6c1 - MSA Attribute - Form'!$B$9))</f>
        <v/>
      </c>
      <c r="S46" s="117" t="str">
        <f>IF('6c1 - MSA Attribute - Form'!E46="","",IF('6c1 - MSA Attribute - Form'!E46='6c1 - MSA Attribute - Form'!$C$8,'6c1 - MSA Attribute - Form'!$B$8,'6c1 - MSA Attribute - Form'!$B$9))</f>
        <v/>
      </c>
      <c r="T46" s="119" t="str">
        <f t="shared" ref="T46:T77" si="12">IF(R46="","",IF(R46=S46,1,0))</f>
        <v/>
      </c>
      <c r="U46" s="117" t="str">
        <f>IF('6c1 - MSA Attribute - Form'!$C46="","",IF(AK46="TRUE",1,0))</f>
        <v/>
      </c>
      <c r="V46" s="119" t="str">
        <f>IF('6c1 - MSA Attribute - Form'!H46="","",IF('6c1 - MSA Attribute - Form'!G46='6c1 - MSA Attribute - Form'!$C$8,'6c1 - MSA Attribute - Form'!$B$8,'6c1 - MSA Attribute - Form'!$B$9))</f>
        <v/>
      </c>
      <c r="W46" s="117" t="str">
        <f>IF('6c1 - MSA Attribute - Form'!G46="","",IF('6c1 - MSA Attribute - Form'!H46='6c1 - MSA Attribute - Form'!$C$8,'6c1 - MSA Attribute - Form'!$B$8,'6c1 - MSA Attribute - Form'!$B$9))</f>
        <v/>
      </c>
      <c r="X46" s="119" t="str">
        <f t="shared" ref="X46:X77" si="13">IF(V46="","",IF(V46=W46,1,0))</f>
        <v/>
      </c>
      <c r="Y46" s="117" t="str">
        <f>IF('6c1 - MSA Attribute - Form'!$C46="","",IF(AL46="TRUE",1,0))</f>
        <v/>
      </c>
      <c r="Z46" s="119" t="str">
        <f>IF('6c1 - MSA Attribute - Form'!K46="","",IF('6c1 - MSA Attribute - Form'!J46='6c1 - MSA Attribute - Form'!$C$8,'6c1 - MSA Attribute - Form'!$B$8,'6c1 - MSA Attribute - Form'!$B$9))</f>
        <v/>
      </c>
      <c r="AA46" s="119" t="str">
        <f>IF('6c1 - MSA Attribute - Form'!J46="","",IF('6c1 - MSA Attribute - Form'!K46='6c1 - MSA Attribute - Form'!$C$8,'6c1 - MSA Attribute - Form'!$B$8,'6c1 - MSA Attribute - Form'!$B$9))</f>
        <v/>
      </c>
      <c r="AB46" s="119" t="str">
        <f t="shared" ref="AB46:AB77" si="14">IF(Z46="","",IF(Z46=AA46,1,0))</f>
        <v/>
      </c>
      <c r="AC46" s="117" t="str">
        <f>IF('6c1 - MSA Attribute - Form'!$C46="","",IF(AM46="TRUE",1,0))</f>
        <v/>
      </c>
      <c r="AD46" s="116" t="str">
        <f>IF('6c1 - MSA Attribute - Form'!G46="","",IF(Z46="",AG46,AH46))</f>
        <v/>
      </c>
      <c r="AE46" s="116" t="str">
        <f>IF('6c1 - MSA Attribute - Form'!G46="","",IF(Z46="",AI46,AJ46))</f>
        <v/>
      </c>
      <c r="AF46" s="88"/>
      <c r="AG46" s="114" t="str">
        <f>IF('6c1 - MSA Attribute - Form'!G46="","",IF($R46+$S46+$V46+$W46=4,"TRUE",IF($R46+$S46+$V46+$W46=8,"TRUE","FALSE")))</f>
        <v/>
      </c>
      <c r="AH46" s="114" t="str">
        <f>IF('6c1 - MSA Attribute - Form'!J46="","",IF($R46+$S46+$V46+$W46+$Z46+$AA46=6,"TRUE",IF($R46+$S46+$V46+$W46+$Z46+$AA46=12,"TRUE","FALSE")))</f>
        <v/>
      </c>
      <c r="AI46" s="114" t="str">
        <f>IF('6c1 - MSA Attribute - Form'!G46="","",IF($R46+$S46+$V46+$W46+$Q46=5,"TRUE",IF($R46+$S46+$V46+$W46+$Q46=10,"TRUE","FALSE")))</f>
        <v/>
      </c>
      <c r="AJ46" s="114" t="str">
        <f>IF('6c1 - MSA Attribute - Form'!J46="","",IF($R46+$S46+$V46+$W46+$Z46+$AA46+$Q46=7,"TRUE",IF($R46+$S46+$V46+$W46+$Z46+$AA46+$Q46=14,"TRUE","FALSE")))</f>
        <v/>
      </c>
      <c r="AK46" s="113" t="str">
        <f>IF('6c1 - MSA Attribute - Form'!C46="","",IF('6c1 - MSA Attribute - Form'!Q46+'6c1 - MSA Attribute - Form'!R46+'6c1 - MSA Attribute - Form'!S46=3, "TRUE",IF('6c1 - MSA Attribute - Form'!Q46+'6c1 - MSA Attribute - Form'!R46+'6c1 - MSA Attribute - Form'!S46=6,"TRUE","FALSE")))</f>
        <v/>
      </c>
      <c r="AL46" s="113" t="str">
        <f>IF('6c1 - MSA Attribute - Form'!$C46="","",IF($Q46+V46+W46=3, "TRUE",IF($Q46+V46+W46=6,"TRUE","FALSE")))</f>
        <v/>
      </c>
      <c r="AM46" s="112" t="str">
        <f>IF('6c1 - MSA Attribute - Form'!J46="","",IF('6c1 - MSA Attribute - Form'!$C46="","",IF($Q46+Z46+AA46=3, "TRUE",IF($Q46+Z46+AA46=6,"TRUE","FALSE"))))</f>
        <v/>
      </c>
      <c r="AN46" s="111" t="str">
        <f t="shared" ref="AN46:AN77" si="15">IF($Q46&lt;&gt;"",IF($Q46=1,IF(R46=2,IF(S46=2,1,0),0),0),"")</f>
        <v/>
      </c>
      <c r="AO46" s="111" t="str">
        <f t="shared" ref="AO46:AO77" si="16">IF($Q46&lt;&gt;"",IF($Q46=2,IF(S46=1,IF(T46=1,1,0),0),0),"")</f>
        <v/>
      </c>
      <c r="AP46" s="111" t="str">
        <f t="shared" ref="AP46:AP77" si="17">IF($Q46&lt;&gt;"",IF(R46&lt;&gt;S46,1,0),"")</f>
        <v/>
      </c>
      <c r="AQ46" s="111" t="str">
        <f t="shared" ref="AQ46:AQ77" si="18">IF($Q46&lt;&gt;"",IF($Q46=1,IF(V46=2,IF(W46=2,1,0),0),0),"")</f>
        <v/>
      </c>
      <c r="AR46" s="111" t="str">
        <f t="shared" ref="AR46:AR77" si="19">IF($Q46&lt;&gt;"",IF($Q46=2,IF(V46=1,IF(W46=1,1,0),0),0),"")</f>
        <v/>
      </c>
      <c r="AS46" s="111" t="str">
        <f t="shared" si="11"/>
        <v/>
      </c>
      <c r="AT46" s="111" t="str">
        <f t="shared" ref="AT46:AT77" si="20">IF($Q46&lt;&gt;"",IF($Q46=1,IF(Z46=2,IF(AA46=2,1,0),0),0),"")</f>
        <v/>
      </c>
      <c r="AU46" s="111" t="str">
        <f t="shared" ref="AU46:AU77" si="21">IF($Q46&lt;&gt;"",IF($Q46=2,IF(Z46=1,IF(AA46=1,1,0),0),0),"")</f>
        <v/>
      </c>
      <c r="AV46" s="111" t="str">
        <f t="shared" ref="AV46:AV77" si="22">IF($Q46&lt;&gt;"",IF(Z46&lt;&gt;AA46,1,0),"")</f>
        <v/>
      </c>
    </row>
    <row r="47" spans="2:48" s="134" customFormat="1" ht="15.75">
      <c r="B47" s="133">
        <v>34</v>
      </c>
      <c r="C47" s="128"/>
      <c r="D47" s="127"/>
      <c r="E47" s="124"/>
      <c r="F47" s="137"/>
      <c r="G47" s="125"/>
      <c r="H47" s="124"/>
      <c r="I47" s="137"/>
      <c r="J47" s="125"/>
      <c r="K47" s="124"/>
      <c r="L47" s="131" t="str">
        <f>IF(D47="","",IF('6c1 - MSA Attribute - Form'!AD47="TRUE","Y","N"))</f>
        <v/>
      </c>
      <c r="M47" s="130" t="str">
        <f>IF(E47="","",IF('6c1 - MSA Attribute - Form'!AE47="TRUE","Y","N"))</f>
        <v/>
      </c>
      <c r="P47" s="121">
        <v>34</v>
      </c>
      <c r="Q47" s="120" t="str">
        <f>IF('6c1 - MSA Attribute - Form'!C47="","",IF('6c1 - MSA Attribute - Form'!C47='6c1 - MSA Attribute - Form'!$C$8,'6c1 - MSA Attribute - Form'!$B$8,'6c1 - MSA Attribute - Form'!$B$9))</f>
        <v/>
      </c>
      <c r="R47" s="119" t="str">
        <f>IF('6c1 - MSA Attribute - Form'!D47="","",IF('6c1 - MSA Attribute - Form'!D47='6c1 - MSA Attribute - Form'!$C$8,'6c1 - MSA Attribute - Form'!$B$8,'6c1 - MSA Attribute - Form'!$B$9))</f>
        <v/>
      </c>
      <c r="S47" s="117" t="str">
        <f>IF('6c1 - MSA Attribute - Form'!E47="","",IF('6c1 - MSA Attribute - Form'!E47='6c1 - MSA Attribute - Form'!$C$8,'6c1 - MSA Attribute - Form'!$B$8,'6c1 - MSA Attribute - Form'!$B$9))</f>
        <v/>
      </c>
      <c r="T47" s="119" t="str">
        <f t="shared" si="12"/>
        <v/>
      </c>
      <c r="U47" s="117" t="str">
        <f>IF('6c1 - MSA Attribute - Form'!$C47="","",IF(AK47="TRUE",1,0))</f>
        <v/>
      </c>
      <c r="V47" s="119" t="str">
        <f>IF('6c1 - MSA Attribute - Form'!H47="","",IF('6c1 - MSA Attribute - Form'!G47='6c1 - MSA Attribute - Form'!$C$8,'6c1 - MSA Attribute - Form'!$B$8,'6c1 - MSA Attribute - Form'!$B$9))</f>
        <v/>
      </c>
      <c r="W47" s="117" t="str">
        <f>IF('6c1 - MSA Attribute - Form'!G47="","",IF('6c1 - MSA Attribute - Form'!H47='6c1 - MSA Attribute - Form'!$C$8,'6c1 - MSA Attribute - Form'!$B$8,'6c1 - MSA Attribute - Form'!$B$9))</f>
        <v/>
      </c>
      <c r="X47" s="119" t="str">
        <f t="shared" si="13"/>
        <v/>
      </c>
      <c r="Y47" s="117" t="str">
        <f>IF('6c1 - MSA Attribute - Form'!$C47="","",IF(AL47="TRUE",1,0))</f>
        <v/>
      </c>
      <c r="Z47" s="119" t="str">
        <f>IF('6c1 - MSA Attribute - Form'!K47="","",IF('6c1 - MSA Attribute - Form'!J47='6c1 - MSA Attribute - Form'!$C$8,'6c1 - MSA Attribute - Form'!$B$8,'6c1 - MSA Attribute - Form'!$B$9))</f>
        <v/>
      </c>
      <c r="AA47" s="119" t="str">
        <f>IF('6c1 - MSA Attribute - Form'!J47="","",IF('6c1 - MSA Attribute - Form'!K47='6c1 - MSA Attribute - Form'!$C$8,'6c1 - MSA Attribute - Form'!$B$8,'6c1 - MSA Attribute - Form'!$B$9))</f>
        <v/>
      </c>
      <c r="AB47" s="119" t="str">
        <f t="shared" si="14"/>
        <v/>
      </c>
      <c r="AC47" s="117" t="str">
        <f>IF('6c1 - MSA Attribute - Form'!$C47="","",IF(AM47="TRUE",1,0))</f>
        <v/>
      </c>
      <c r="AD47" s="116" t="str">
        <f>IF('6c1 - MSA Attribute - Form'!G47="","",IF(Z47="",AG47,AH47))</f>
        <v/>
      </c>
      <c r="AE47" s="116" t="str">
        <f>IF('6c1 - MSA Attribute - Form'!G47="","",IF(Z47="",AI47,AJ47))</f>
        <v/>
      </c>
      <c r="AF47" s="88"/>
      <c r="AG47" s="114" t="str">
        <f>IF('6c1 - MSA Attribute - Form'!G47="","",IF($R47+$S47+$V47+$W47=4,"TRUE",IF($R47+$S47+$V47+$W47=8,"TRUE","FALSE")))</f>
        <v/>
      </c>
      <c r="AH47" s="114" t="str">
        <f>IF('6c1 - MSA Attribute - Form'!J47="","",IF($R47+$S47+$V47+$W47+$Z47+$AA47=6,"TRUE",IF($R47+$S47+$V47+$W47+$Z47+$AA47=12,"TRUE","FALSE")))</f>
        <v/>
      </c>
      <c r="AI47" s="114" t="str">
        <f>IF('6c1 - MSA Attribute - Form'!G47="","",IF($R47+$S47+$V47+$W47+$Q47=5,"TRUE",IF($R47+$S47+$V47+$W47+$Q47=10,"TRUE","FALSE")))</f>
        <v/>
      </c>
      <c r="AJ47" s="114" t="str">
        <f>IF('6c1 - MSA Attribute - Form'!J47="","",IF($R47+$S47+$V47+$W47+$Z47+$AA47+$Q47=7,"TRUE",IF($R47+$S47+$V47+$W47+$Z47+$AA47+$Q47=14,"TRUE","FALSE")))</f>
        <v/>
      </c>
      <c r="AK47" s="113" t="str">
        <f>IF('6c1 - MSA Attribute - Form'!C47="","",IF('6c1 - MSA Attribute - Form'!Q47+'6c1 - MSA Attribute - Form'!R47+'6c1 - MSA Attribute - Form'!S47=3, "TRUE",IF('6c1 - MSA Attribute - Form'!Q47+'6c1 - MSA Attribute - Form'!R47+'6c1 - MSA Attribute - Form'!S47=6,"TRUE","FALSE")))</f>
        <v/>
      </c>
      <c r="AL47" s="113" t="str">
        <f>IF('6c1 - MSA Attribute - Form'!$C47="","",IF($Q47+V47+W47=3, "TRUE",IF($Q47+V47+W47=6,"TRUE","FALSE")))</f>
        <v/>
      </c>
      <c r="AM47" s="112" t="str">
        <f>IF('6c1 - MSA Attribute - Form'!J47="","",IF('6c1 - MSA Attribute - Form'!$C47="","",IF($Q47+Z47+AA47=3, "TRUE",IF($Q47+Z47+AA47=6,"TRUE","FALSE"))))</f>
        <v/>
      </c>
      <c r="AN47" s="111" t="str">
        <f t="shared" si="15"/>
        <v/>
      </c>
      <c r="AO47" s="111" t="str">
        <f t="shared" si="16"/>
        <v/>
      </c>
      <c r="AP47" s="111" t="str">
        <f t="shared" si="17"/>
        <v/>
      </c>
      <c r="AQ47" s="111" t="str">
        <f t="shared" si="18"/>
        <v/>
      </c>
      <c r="AR47" s="111" t="str">
        <f t="shared" si="19"/>
        <v/>
      </c>
      <c r="AS47" s="111" t="str">
        <f t="shared" ref="AS47:AS78" si="23">IF(Q47&lt;&gt;"",IF(V47&lt;&gt;W47,1,0),"")</f>
        <v/>
      </c>
      <c r="AT47" s="111" t="str">
        <f t="shared" si="20"/>
        <v/>
      </c>
      <c r="AU47" s="111" t="str">
        <f t="shared" si="21"/>
        <v/>
      </c>
      <c r="AV47" s="111" t="str">
        <f t="shared" si="22"/>
        <v/>
      </c>
    </row>
    <row r="48" spans="2:48" s="134" customFormat="1" ht="15.75">
      <c r="B48" s="133">
        <v>35</v>
      </c>
      <c r="C48" s="128"/>
      <c r="D48" s="127"/>
      <c r="E48" s="124"/>
      <c r="F48" s="137"/>
      <c r="G48" s="125"/>
      <c r="H48" s="124"/>
      <c r="I48" s="137"/>
      <c r="J48" s="125"/>
      <c r="K48" s="124"/>
      <c r="L48" s="131" t="str">
        <f>IF(D48="","",IF('6c1 - MSA Attribute - Form'!AD48="TRUE","Y","N"))</f>
        <v/>
      </c>
      <c r="M48" s="130" t="str">
        <f>IF(E48="","",IF('6c1 - MSA Attribute - Form'!AE48="TRUE","Y","N"))</f>
        <v/>
      </c>
      <c r="P48" s="121">
        <v>35</v>
      </c>
      <c r="Q48" s="120" t="str">
        <f>IF('6c1 - MSA Attribute - Form'!C48="","",IF('6c1 - MSA Attribute - Form'!C48='6c1 - MSA Attribute - Form'!$C$8,'6c1 - MSA Attribute - Form'!$B$8,'6c1 - MSA Attribute - Form'!$B$9))</f>
        <v/>
      </c>
      <c r="R48" s="119" t="str">
        <f>IF('6c1 - MSA Attribute - Form'!D48="","",IF('6c1 - MSA Attribute - Form'!D48='6c1 - MSA Attribute - Form'!$C$8,'6c1 - MSA Attribute - Form'!$B$8,'6c1 - MSA Attribute - Form'!$B$9))</f>
        <v/>
      </c>
      <c r="S48" s="117" t="str">
        <f>IF('6c1 - MSA Attribute - Form'!E48="","",IF('6c1 - MSA Attribute - Form'!E48='6c1 - MSA Attribute - Form'!$C$8,'6c1 - MSA Attribute - Form'!$B$8,'6c1 - MSA Attribute - Form'!$B$9))</f>
        <v/>
      </c>
      <c r="T48" s="119" t="str">
        <f t="shared" si="12"/>
        <v/>
      </c>
      <c r="U48" s="117" t="str">
        <f>IF('6c1 - MSA Attribute - Form'!$C48="","",IF(AK48="TRUE",1,0))</f>
        <v/>
      </c>
      <c r="V48" s="119" t="str">
        <f>IF('6c1 - MSA Attribute - Form'!H48="","",IF('6c1 - MSA Attribute - Form'!G48='6c1 - MSA Attribute - Form'!$C$8,'6c1 - MSA Attribute - Form'!$B$8,'6c1 - MSA Attribute - Form'!$B$9))</f>
        <v/>
      </c>
      <c r="W48" s="117" t="str">
        <f>IF('6c1 - MSA Attribute - Form'!G48="","",IF('6c1 - MSA Attribute - Form'!H48='6c1 - MSA Attribute - Form'!$C$8,'6c1 - MSA Attribute - Form'!$B$8,'6c1 - MSA Attribute - Form'!$B$9))</f>
        <v/>
      </c>
      <c r="X48" s="119" t="str">
        <f t="shared" si="13"/>
        <v/>
      </c>
      <c r="Y48" s="117" t="str">
        <f>IF('6c1 - MSA Attribute - Form'!$C48="","",IF(AL48="TRUE",1,0))</f>
        <v/>
      </c>
      <c r="Z48" s="119" t="str">
        <f>IF('6c1 - MSA Attribute - Form'!K48="","",IF('6c1 - MSA Attribute - Form'!J48='6c1 - MSA Attribute - Form'!$C$8,'6c1 - MSA Attribute - Form'!$B$8,'6c1 - MSA Attribute - Form'!$B$9))</f>
        <v/>
      </c>
      <c r="AA48" s="119" t="str">
        <f>IF('6c1 - MSA Attribute - Form'!J48="","",IF('6c1 - MSA Attribute - Form'!K48='6c1 - MSA Attribute - Form'!$C$8,'6c1 - MSA Attribute - Form'!$B$8,'6c1 - MSA Attribute - Form'!$B$9))</f>
        <v/>
      </c>
      <c r="AB48" s="119" t="str">
        <f t="shared" si="14"/>
        <v/>
      </c>
      <c r="AC48" s="117" t="str">
        <f>IF('6c1 - MSA Attribute - Form'!$C48="","",IF(AM48="TRUE",1,0))</f>
        <v/>
      </c>
      <c r="AD48" s="116" t="str">
        <f>IF('6c1 - MSA Attribute - Form'!G48="","",IF(Z48="",AG48,AH48))</f>
        <v/>
      </c>
      <c r="AE48" s="116" t="str">
        <f>IF('6c1 - MSA Attribute - Form'!G48="","",IF(Z48="",AI48,AJ48))</f>
        <v/>
      </c>
      <c r="AF48" s="88"/>
      <c r="AG48" s="114" t="str">
        <f>IF('6c1 - MSA Attribute - Form'!G48="","",IF($R48+$S48+$V48+$W48=4,"TRUE",IF($R48+$S48+$V48+$W48=8,"TRUE","FALSE")))</f>
        <v/>
      </c>
      <c r="AH48" s="114" t="str">
        <f>IF('6c1 - MSA Attribute - Form'!J48="","",IF($R48+$S48+$V48+$W48+$Z48+$AA48=6,"TRUE",IF($R48+$S48+$V48+$W48+$Z48+$AA48=12,"TRUE","FALSE")))</f>
        <v/>
      </c>
      <c r="AI48" s="114" t="str">
        <f>IF('6c1 - MSA Attribute - Form'!G48="","",IF($R48+$S48+$V48+$W48+$Q48=5,"TRUE",IF($R48+$S48+$V48+$W48+$Q48=10,"TRUE","FALSE")))</f>
        <v/>
      </c>
      <c r="AJ48" s="114" t="str">
        <f>IF('6c1 - MSA Attribute - Form'!J48="","",IF($R48+$S48+$V48+$W48+$Z48+$AA48+$Q48=7,"TRUE",IF($R48+$S48+$V48+$W48+$Z48+$AA48+$Q48=14,"TRUE","FALSE")))</f>
        <v/>
      </c>
      <c r="AK48" s="113" t="str">
        <f>IF('6c1 - MSA Attribute - Form'!C48="","",IF('6c1 - MSA Attribute - Form'!Q48+'6c1 - MSA Attribute - Form'!R48+'6c1 - MSA Attribute - Form'!S48=3, "TRUE",IF('6c1 - MSA Attribute - Form'!Q48+'6c1 - MSA Attribute - Form'!R48+'6c1 - MSA Attribute - Form'!S48=6,"TRUE","FALSE")))</f>
        <v/>
      </c>
      <c r="AL48" s="113" t="str">
        <f>IF('6c1 - MSA Attribute - Form'!$C48="","",IF($Q48+V48+W48=3, "TRUE",IF($Q48+V48+W48=6,"TRUE","FALSE")))</f>
        <v/>
      </c>
      <c r="AM48" s="112" t="str">
        <f>IF('6c1 - MSA Attribute - Form'!J48="","",IF('6c1 - MSA Attribute - Form'!$C48="","",IF($Q48+Z48+AA48=3, "TRUE",IF($Q48+Z48+AA48=6,"TRUE","FALSE"))))</f>
        <v/>
      </c>
      <c r="AN48" s="111" t="str">
        <f t="shared" si="15"/>
        <v/>
      </c>
      <c r="AO48" s="111" t="str">
        <f t="shared" si="16"/>
        <v/>
      </c>
      <c r="AP48" s="111" t="str">
        <f t="shared" si="17"/>
        <v/>
      </c>
      <c r="AQ48" s="111" t="str">
        <f t="shared" si="18"/>
        <v/>
      </c>
      <c r="AR48" s="111" t="str">
        <f t="shared" si="19"/>
        <v/>
      </c>
      <c r="AS48" s="111" t="str">
        <f t="shared" si="23"/>
        <v/>
      </c>
      <c r="AT48" s="111" t="str">
        <f t="shared" si="20"/>
        <v/>
      </c>
      <c r="AU48" s="111" t="str">
        <f t="shared" si="21"/>
        <v/>
      </c>
      <c r="AV48" s="111" t="str">
        <f t="shared" si="22"/>
        <v/>
      </c>
    </row>
    <row r="49" spans="2:48" s="134" customFormat="1" ht="15.75">
      <c r="B49" s="133">
        <v>36</v>
      </c>
      <c r="C49" s="128"/>
      <c r="D49" s="127"/>
      <c r="E49" s="124"/>
      <c r="F49" s="137"/>
      <c r="G49" s="125"/>
      <c r="H49" s="124"/>
      <c r="I49" s="137"/>
      <c r="J49" s="125"/>
      <c r="K49" s="124"/>
      <c r="L49" s="131" t="str">
        <f>IF(D49="","",IF('6c1 - MSA Attribute - Form'!AD49="TRUE","Y","N"))</f>
        <v/>
      </c>
      <c r="M49" s="130" t="str">
        <f>IF(E49="","",IF('6c1 - MSA Attribute - Form'!AE49="TRUE","Y","N"))</f>
        <v/>
      </c>
      <c r="P49" s="121">
        <v>36</v>
      </c>
      <c r="Q49" s="120" t="str">
        <f>IF('6c1 - MSA Attribute - Form'!C49="","",IF('6c1 - MSA Attribute - Form'!C49='6c1 - MSA Attribute - Form'!$C$8,'6c1 - MSA Attribute - Form'!$B$8,'6c1 - MSA Attribute - Form'!$B$9))</f>
        <v/>
      </c>
      <c r="R49" s="119" t="str">
        <f>IF('6c1 - MSA Attribute - Form'!D49="","",IF('6c1 - MSA Attribute - Form'!D49='6c1 - MSA Attribute - Form'!$C$8,'6c1 - MSA Attribute - Form'!$B$8,'6c1 - MSA Attribute - Form'!$B$9))</f>
        <v/>
      </c>
      <c r="S49" s="117" t="str">
        <f>IF('6c1 - MSA Attribute - Form'!E49="","",IF('6c1 - MSA Attribute - Form'!E49='6c1 - MSA Attribute - Form'!$C$8,'6c1 - MSA Attribute - Form'!$B$8,'6c1 - MSA Attribute - Form'!$B$9))</f>
        <v/>
      </c>
      <c r="T49" s="119" t="str">
        <f t="shared" si="12"/>
        <v/>
      </c>
      <c r="U49" s="117" t="str">
        <f>IF('6c1 - MSA Attribute - Form'!$C49="","",IF(AK49="TRUE",1,0))</f>
        <v/>
      </c>
      <c r="V49" s="119" t="str">
        <f>IF('6c1 - MSA Attribute - Form'!H49="","",IF('6c1 - MSA Attribute - Form'!G49='6c1 - MSA Attribute - Form'!$C$8,'6c1 - MSA Attribute - Form'!$B$8,'6c1 - MSA Attribute - Form'!$B$9))</f>
        <v/>
      </c>
      <c r="W49" s="117" t="str">
        <f>IF('6c1 - MSA Attribute - Form'!G49="","",IF('6c1 - MSA Attribute - Form'!H49='6c1 - MSA Attribute - Form'!$C$8,'6c1 - MSA Attribute - Form'!$B$8,'6c1 - MSA Attribute - Form'!$B$9))</f>
        <v/>
      </c>
      <c r="X49" s="119" t="str">
        <f t="shared" si="13"/>
        <v/>
      </c>
      <c r="Y49" s="117" t="str">
        <f>IF('6c1 - MSA Attribute - Form'!$C49="","",IF(AL49="TRUE",1,0))</f>
        <v/>
      </c>
      <c r="Z49" s="119" t="str">
        <f>IF('6c1 - MSA Attribute - Form'!K49="","",IF('6c1 - MSA Attribute - Form'!J49='6c1 - MSA Attribute - Form'!$C$8,'6c1 - MSA Attribute - Form'!$B$8,'6c1 - MSA Attribute - Form'!$B$9))</f>
        <v/>
      </c>
      <c r="AA49" s="119" t="str">
        <f>IF('6c1 - MSA Attribute - Form'!J49="","",IF('6c1 - MSA Attribute - Form'!K49='6c1 - MSA Attribute - Form'!$C$8,'6c1 - MSA Attribute - Form'!$B$8,'6c1 - MSA Attribute - Form'!$B$9))</f>
        <v/>
      </c>
      <c r="AB49" s="119" t="str">
        <f t="shared" si="14"/>
        <v/>
      </c>
      <c r="AC49" s="117" t="str">
        <f>IF('6c1 - MSA Attribute - Form'!$C49="","",IF(AM49="TRUE",1,0))</f>
        <v/>
      </c>
      <c r="AD49" s="116" t="str">
        <f>IF('6c1 - MSA Attribute - Form'!G49="","",IF(Z49="",AG49,AH49))</f>
        <v/>
      </c>
      <c r="AE49" s="116" t="str">
        <f>IF('6c1 - MSA Attribute - Form'!G49="","",IF(Z49="",AI49,AJ49))</f>
        <v/>
      </c>
      <c r="AF49" s="88"/>
      <c r="AG49" s="114" t="str">
        <f>IF('6c1 - MSA Attribute - Form'!G49="","",IF($R49+$S49+$V49+$W49=4,"TRUE",IF($R49+$S49+$V49+$W49=8,"TRUE","FALSE")))</f>
        <v/>
      </c>
      <c r="AH49" s="114" t="str">
        <f>IF('6c1 - MSA Attribute - Form'!J49="","",IF($R49+$S49+$V49+$W49+$Z49+$AA49=6,"TRUE",IF($R49+$S49+$V49+$W49+$Z49+$AA49=12,"TRUE","FALSE")))</f>
        <v/>
      </c>
      <c r="AI49" s="114" t="str">
        <f>IF('6c1 - MSA Attribute - Form'!G49="","",IF($R49+$S49+$V49+$W49+$Q49=5,"TRUE",IF($R49+$S49+$V49+$W49+$Q49=10,"TRUE","FALSE")))</f>
        <v/>
      </c>
      <c r="AJ49" s="114" t="str">
        <f>IF('6c1 - MSA Attribute - Form'!J49="","",IF($R49+$S49+$V49+$W49+$Z49+$AA49+$Q49=7,"TRUE",IF($R49+$S49+$V49+$W49+$Z49+$AA49+$Q49=14,"TRUE","FALSE")))</f>
        <v/>
      </c>
      <c r="AK49" s="113" t="str">
        <f>IF('6c1 - MSA Attribute - Form'!C49="","",IF('6c1 - MSA Attribute - Form'!Q49+'6c1 - MSA Attribute - Form'!R49+'6c1 - MSA Attribute - Form'!S49=3, "TRUE",IF('6c1 - MSA Attribute - Form'!Q49+'6c1 - MSA Attribute - Form'!R49+'6c1 - MSA Attribute - Form'!S49=6,"TRUE","FALSE")))</f>
        <v/>
      </c>
      <c r="AL49" s="113" t="str">
        <f>IF('6c1 - MSA Attribute - Form'!$C49="","",IF($Q49+V49+W49=3, "TRUE",IF($Q49+V49+W49=6,"TRUE","FALSE")))</f>
        <v/>
      </c>
      <c r="AM49" s="112" t="str">
        <f>IF('6c1 - MSA Attribute - Form'!J49="","",IF('6c1 - MSA Attribute - Form'!$C49="","",IF($Q49+Z49+AA49=3, "TRUE",IF($Q49+Z49+AA49=6,"TRUE","FALSE"))))</f>
        <v/>
      </c>
      <c r="AN49" s="111" t="str">
        <f t="shared" si="15"/>
        <v/>
      </c>
      <c r="AO49" s="111" t="str">
        <f t="shared" si="16"/>
        <v/>
      </c>
      <c r="AP49" s="111" t="str">
        <f t="shared" si="17"/>
        <v/>
      </c>
      <c r="AQ49" s="111" t="str">
        <f t="shared" si="18"/>
        <v/>
      </c>
      <c r="AR49" s="111" t="str">
        <f t="shared" si="19"/>
        <v/>
      </c>
      <c r="AS49" s="111" t="str">
        <f t="shared" si="23"/>
        <v/>
      </c>
      <c r="AT49" s="111" t="str">
        <f t="shared" si="20"/>
        <v/>
      </c>
      <c r="AU49" s="111" t="str">
        <f t="shared" si="21"/>
        <v/>
      </c>
      <c r="AV49" s="111" t="str">
        <f t="shared" si="22"/>
        <v/>
      </c>
    </row>
    <row r="50" spans="2:48" s="134" customFormat="1" ht="15.75">
      <c r="B50" s="133">
        <v>37</v>
      </c>
      <c r="C50" s="128"/>
      <c r="D50" s="127"/>
      <c r="E50" s="124"/>
      <c r="F50" s="137"/>
      <c r="G50" s="125"/>
      <c r="H50" s="124"/>
      <c r="I50" s="137"/>
      <c r="J50" s="125"/>
      <c r="K50" s="124"/>
      <c r="L50" s="131" t="str">
        <f>IF(D50="","",IF('6c1 - MSA Attribute - Form'!AD50="TRUE","Y","N"))</f>
        <v/>
      </c>
      <c r="M50" s="130" t="str">
        <f>IF(E50="","",IF('6c1 - MSA Attribute - Form'!AE50="TRUE","Y","N"))</f>
        <v/>
      </c>
      <c r="P50" s="121">
        <v>37</v>
      </c>
      <c r="Q50" s="120" t="str">
        <f>IF('6c1 - MSA Attribute - Form'!C50="","",IF('6c1 - MSA Attribute - Form'!C50='6c1 - MSA Attribute - Form'!$C$8,'6c1 - MSA Attribute - Form'!$B$8,'6c1 - MSA Attribute - Form'!$B$9))</f>
        <v/>
      </c>
      <c r="R50" s="119" t="str">
        <f>IF('6c1 - MSA Attribute - Form'!D50="","",IF('6c1 - MSA Attribute - Form'!D50='6c1 - MSA Attribute - Form'!$C$8,'6c1 - MSA Attribute - Form'!$B$8,'6c1 - MSA Attribute - Form'!$B$9))</f>
        <v/>
      </c>
      <c r="S50" s="117" t="str">
        <f>IF('6c1 - MSA Attribute - Form'!E50="","",IF('6c1 - MSA Attribute - Form'!E50='6c1 - MSA Attribute - Form'!$C$8,'6c1 - MSA Attribute - Form'!$B$8,'6c1 - MSA Attribute - Form'!$B$9))</f>
        <v/>
      </c>
      <c r="T50" s="119" t="str">
        <f t="shared" si="12"/>
        <v/>
      </c>
      <c r="U50" s="117" t="str">
        <f>IF('6c1 - MSA Attribute - Form'!$C50="","",IF(AK50="TRUE",1,0))</f>
        <v/>
      </c>
      <c r="V50" s="119" t="str">
        <f>IF('6c1 - MSA Attribute - Form'!H50="","",IF('6c1 - MSA Attribute - Form'!G50='6c1 - MSA Attribute - Form'!$C$8,'6c1 - MSA Attribute - Form'!$B$8,'6c1 - MSA Attribute - Form'!$B$9))</f>
        <v/>
      </c>
      <c r="W50" s="117" t="str">
        <f>IF('6c1 - MSA Attribute - Form'!G50="","",IF('6c1 - MSA Attribute - Form'!H50='6c1 - MSA Attribute - Form'!$C$8,'6c1 - MSA Attribute - Form'!$B$8,'6c1 - MSA Attribute - Form'!$B$9))</f>
        <v/>
      </c>
      <c r="X50" s="119" t="str">
        <f t="shared" si="13"/>
        <v/>
      </c>
      <c r="Y50" s="117" t="str">
        <f>IF('6c1 - MSA Attribute - Form'!$C50="","",IF(AL50="TRUE",1,0))</f>
        <v/>
      </c>
      <c r="Z50" s="119" t="str">
        <f>IF('6c1 - MSA Attribute - Form'!K50="","",IF('6c1 - MSA Attribute - Form'!J50='6c1 - MSA Attribute - Form'!$C$8,'6c1 - MSA Attribute - Form'!$B$8,'6c1 - MSA Attribute - Form'!$B$9))</f>
        <v/>
      </c>
      <c r="AA50" s="119" t="str">
        <f>IF('6c1 - MSA Attribute - Form'!J50="","",IF('6c1 - MSA Attribute - Form'!K50='6c1 - MSA Attribute - Form'!$C$8,'6c1 - MSA Attribute - Form'!$B$8,'6c1 - MSA Attribute - Form'!$B$9))</f>
        <v/>
      </c>
      <c r="AB50" s="119" t="str">
        <f t="shared" si="14"/>
        <v/>
      </c>
      <c r="AC50" s="117" t="str">
        <f>IF('6c1 - MSA Attribute - Form'!$C50="","",IF(AM50="TRUE",1,0))</f>
        <v/>
      </c>
      <c r="AD50" s="116" t="str">
        <f>IF('6c1 - MSA Attribute - Form'!G50="","",IF(Z50="",AG50,AH50))</f>
        <v/>
      </c>
      <c r="AE50" s="116" t="str">
        <f>IF('6c1 - MSA Attribute - Form'!G50="","",IF(Z50="",AI50,AJ50))</f>
        <v/>
      </c>
      <c r="AF50" s="88"/>
      <c r="AG50" s="114" t="str">
        <f>IF('6c1 - MSA Attribute - Form'!G50="","",IF($R50+$S50+$V50+$W50=4,"TRUE",IF($R50+$S50+$V50+$W50=8,"TRUE","FALSE")))</f>
        <v/>
      </c>
      <c r="AH50" s="114" t="str">
        <f>IF('6c1 - MSA Attribute - Form'!J50="","",IF($R50+$S50+$V50+$W50+$Z50+$AA50=6,"TRUE",IF($R50+$S50+$V50+$W50+$Z50+$AA50=12,"TRUE","FALSE")))</f>
        <v/>
      </c>
      <c r="AI50" s="114" t="str">
        <f>IF('6c1 - MSA Attribute - Form'!G50="","",IF($R50+$S50+$V50+$W50+$Q50=5,"TRUE",IF($R50+$S50+$V50+$W50+$Q50=10,"TRUE","FALSE")))</f>
        <v/>
      </c>
      <c r="AJ50" s="114" t="str">
        <f>IF('6c1 - MSA Attribute - Form'!J50="","",IF($R50+$S50+$V50+$W50+$Z50+$AA50+$Q50=7,"TRUE",IF($R50+$S50+$V50+$W50+$Z50+$AA50+$Q50=14,"TRUE","FALSE")))</f>
        <v/>
      </c>
      <c r="AK50" s="113" t="str">
        <f>IF('6c1 - MSA Attribute - Form'!C50="","",IF('6c1 - MSA Attribute - Form'!Q50+'6c1 - MSA Attribute - Form'!R50+'6c1 - MSA Attribute - Form'!S50=3, "TRUE",IF('6c1 - MSA Attribute - Form'!Q50+'6c1 - MSA Attribute - Form'!R50+'6c1 - MSA Attribute - Form'!S50=6,"TRUE","FALSE")))</f>
        <v/>
      </c>
      <c r="AL50" s="113" t="str">
        <f>IF('6c1 - MSA Attribute - Form'!$C50="","",IF($Q50+V50+W50=3, "TRUE",IF($Q50+V50+W50=6,"TRUE","FALSE")))</f>
        <v/>
      </c>
      <c r="AM50" s="112" t="str">
        <f>IF('6c1 - MSA Attribute - Form'!J50="","",IF('6c1 - MSA Attribute - Form'!$C50="","",IF($Q50+Z50+AA50=3, "TRUE",IF($Q50+Z50+AA50=6,"TRUE","FALSE"))))</f>
        <v/>
      </c>
      <c r="AN50" s="111" t="str">
        <f t="shared" si="15"/>
        <v/>
      </c>
      <c r="AO50" s="111" t="str">
        <f t="shared" si="16"/>
        <v/>
      </c>
      <c r="AP50" s="111" t="str">
        <f t="shared" si="17"/>
        <v/>
      </c>
      <c r="AQ50" s="111" t="str">
        <f t="shared" si="18"/>
        <v/>
      </c>
      <c r="AR50" s="111" t="str">
        <f t="shared" si="19"/>
        <v/>
      </c>
      <c r="AS50" s="111" t="str">
        <f t="shared" si="23"/>
        <v/>
      </c>
      <c r="AT50" s="111" t="str">
        <f t="shared" si="20"/>
        <v/>
      </c>
      <c r="AU50" s="111" t="str">
        <f t="shared" si="21"/>
        <v/>
      </c>
      <c r="AV50" s="111" t="str">
        <f t="shared" si="22"/>
        <v/>
      </c>
    </row>
    <row r="51" spans="2:48" s="134" customFormat="1" ht="15.75">
      <c r="B51" s="133">
        <v>38</v>
      </c>
      <c r="C51" s="128"/>
      <c r="D51" s="127"/>
      <c r="E51" s="124"/>
      <c r="F51" s="137"/>
      <c r="G51" s="125"/>
      <c r="H51" s="124"/>
      <c r="I51" s="137"/>
      <c r="J51" s="125"/>
      <c r="K51" s="124"/>
      <c r="L51" s="131" t="str">
        <f>IF(D51="","",IF('6c1 - MSA Attribute - Form'!AD51="TRUE","Y","N"))</f>
        <v/>
      </c>
      <c r="M51" s="130" t="str">
        <f>IF(E51="","",IF('6c1 - MSA Attribute - Form'!AE51="TRUE","Y","N"))</f>
        <v/>
      </c>
      <c r="P51" s="121">
        <v>38</v>
      </c>
      <c r="Q51" s="120" t="str">
        <f>IF('6c1 - MSA Attribute - Form'!C51="","",IF('6c1 - MSA Attribute - Form'!C51='6c1 - MSA Attribute - Form'!$C$8,'6c1 - MSA Attribute - Form'!$B$8,'6c1 - MSA Attribute - Form'!$B$9))</f>
        <v/>
      </c>
      <c r="R51" s="119" t="str">
        <f>IF('6c1 - MSA Attribute - Form'!D51="","",IF('6c1 - MSA Attribute - Form'!D51='6c1 - MSA Attribute - Form'!$C$8,'6c1 - MSA Attribute - Form'!$B$8,'6c1 - MSA Attribute - Form'!$B$9))</f>
        <v/>
      </c>
      <c r="S51" s="117" t="str">
        <f>IF('6c1 - MSA Attribute - Form'!E51="","",IF('6c1 - MSA Attribute - Form'!E51='6c1 - MSA Attribute - Form'!$C$8,'6c1 - MSA Attribute - Form'!$B$8,'6c1 - MSA Attribute - Form'!$B$9))</f>
        <v/>
      </c>
      <c r="T51" s="119" t="str">
        <f t="shared" si="12"/>
        <v/>
      </c>
      <c r="U51" s="117" t="str">
        <f>IF('6c1 - MSA Attribute - Form'!$C51="","",IF(AK51="TRUE",1,0))</f>
        <v/>
      </c>
      <c r="V51" s="119" t="str">
        <f>IF('6c1 - MSA Attribute - Form'!H51="","",IF('6c1 - MSA Attribute - Form'!G51='6c1 - MSA Attribute - Form'!$C$8,'6c1 - MSA Attribute - Form'!$B$8,'6c1 - MSA Attribute - Form'!$B$9))</f>
        <v/>
      </c>
      <c r="W51" s="117" t="str">
        <f>IF('6c1 - MSA Attribute - Form'!G51="","",IF('6c1 - MSA Attribute - Form'!H51='6c1 - MSA Attribute - Form'!$C$8,'6c1 - MSA Attribute - Form'!$B$8,'6c1 - MSA Attribute - Form'!$B$9))</f>
        <v/>
      </c>
      <c r="X51" s="119" t="str">
        <f t="shared" si="13"/>
        <v/>
      </c>
      <c r="Y51" s="117" t="str">
        <f>IF('6c1 - MSA Attribute - Form'!$C51="","",IF(AL51="TRUE",1,0))</f>
        <v/>
      </c>
      <c r="Z51" s="119" t="str">
        <f>IF('6c1 - MSA Attribute - Form'!K51="","",IF('6c1 - MSA Attribute - Form'!J51='6c1 - MSA Attribute - Form'!$C$8,'6c1 - MSA Attribute - Form'!$B$8,'6c1 - MSA Attribute - Form'!$B$9))</f>
        <v/>
      </c>
      <c r="AA51" s="119" t="str">
        <f>IF('6c1 - MSA Attribute - Form'!J51="","",IF('6c1 - MSA Attribute - Form'!K51='6c1 - MSA Attribute - Form'!$C$8,'6c1 - MSA Attribute - Form'!$B$8,'6c1 - MSA Attribute - Form'!$B$9))</f>
        <v/>
      </c>
      <c r="AB51" s="119" t="str">
        <f t="shared" si="14"/>
        <v/>
      </c>
      <c r="AC51" s="117" t="str">
        <f>IF('6c1 - MSA Attribute - Form'!$C51="","",IF(AM51="TRUE",1,0))</f>
        <v/>
      </c>
      <c r="AD51" s="116" t="str">
        <f>IF('6c1 - MSA Attribute - Form'!G51="","",IF(Z51="",AG51,AH51))</f>
        <v/>
      </c>
      <c r="AE51" s="116" t="str">
        <f>IF('6c1 - MSA Attribute - Form'!G51="","",IF(Z51="",AI51,AJ51))</f>
        <v/>
      </c>
      <c r="AF51" s="88"/>
      <c r="AG51" s="114" t="str">
        <f>IF('6c1 - MSA Attribute - Form'!G51="","",IF($R51+$S51+$V51+$W51=4,"TRUE",IF($R51+$S51+$V51+$W51=8,"TRUE","FALSE")))</f>
        <v/>
      </c>
      <c r="AH51" s="114" t="str">
        <f>IF('6c1 - MSA Attribute - Form'!J51="","",IF($R51+$S51+$V51+$W51+$Z51+$AA51=6,"TRUE",IF($R51+$S51+$V51+$W51+$Z51+$AA51=12,"TRUE","FALSE")))</f>
        <v/>
      </c>
      <c r="AI51" s="114" t="str">
        <f>IF('6c1 - MSA Attribute - Form'!G51="","",IF($R51+$S51+$V51+$W51+$Q51=5,"TRUE",IF($R51+$S51+$V51+$W51+$Q51=10,"TRUE","FALSE")))</f>
        <v/>
      </c>
      <c r="AJ51" s="114" t="str">
        <f>IF('6c1 - MSA Attribute - Form'!J51="","",IF($R51+$S51+$V51+$W51+$Z51+$AA51+$Q51=7,"TRUE",IF($R51+$S51+$V51+$W51+$Z51+$AA51+$Q51=14,"TRUE","FALSE")))</f>
        <v/>
      </c>
      <c r="AK51" s="113" t="str">
        <f>IF('6c1 - MSA Attribute - Form'!C51="","",IF('6c1 - MSA Attribute - Form'!Q51+'6c1 - MSA Attribute - Form'!R51+'6c1 - MSA Attribute - Form'!S51=3, "TRUE",IF('6c1 - MSA Attribute - Form'!Q51+'6c1 - MSA Attribute - Form'!R51+'6c1 - MSA Attribute - Form'!S51=6,"TRUE","FALSE")))</f>
        <v/>
      </c>
      <c r="AL51" s="113" t="str">
        <f>IF('6c1 - MSA Attribute - Form'!$C51="","",IF($Q51+V51+W51=3, "TRUE",IF($Q51+V51+W51=6,"TRUE","FALSE")))</f>
        <v/>
      </c>
      <c r="AM51" s="112" t="str">
        <f>IF('6c1 - MSA Attribute - Form'!J51="","",IF('6c1 - MSA Attribute - Form'!$C51="","",IF($Q51+Z51+AA51=3, "TRUE",IF($Q51+Z51+AA51=6,"TRUE","FALSE"))))</f>
        <v/>
      </c>
      <c r="AN51" s="111" t="str">
        <f t="shared" si="15"/>
        <v/>
      </c>
      <c r="AO51" s="111" t="str">
        <f t="shared" si="16"/>
        <v/>
      </c>
      <c r="AP51" s="111" t="str">
        <f t="shared" si="17"/>
        <v/>
      </c>
      <c r="AQ51" s="111" t="str">
        <f t="shared" si="18"/>
        <v/>
      </c>
      <c r="AR51" s="111" t="str">
        <f t="shared" si="19"/>
        <v/>
      </c>
      <c r="AS51" s="111" t="str">
        <f t="shared" si="23"/>
        <v/>
      </c>
      <c r="AT51" s="111" t="str">
        <f t="shared" si="20"/>
        <v/>
      </c>
      <c r="AU51" s="111" t="str">
        <f t="shared" si="21"/>
        <v/>
      </c>
      <c r="AV51" s="111" t="str">
        <f t="shared" si="22"/>
        <v/>
      </c>
    </row>
    <row r="52" spans="2:48" s="134" customFormat="1" ht="15.75">
      <c r="B52" s="133">
        <v>39</v>
      </c>
      <c r="C52" s="128"/>
      <c r="D52" s="127"/>
      <c r="E52" s="124"/>
      <c r="F52" s="137"/>
      <c r="G52" s="125"/>
      <c r="H52" s="124"/>
      <c r="I52" s="137"/>
      <c r="J52" s="125"/>
      <c r="K52" s="124"/>
      <c r="L52" s="131" t="str">
        <f>IF(D52="","",IF('6c1 - MSA Attribute - Form'!AD52="TRUE","Y","N"))</f>
        <v/>
      </c>
      <c r="M52" s="130" t="str">
        <f>IF(E52="","",IF('6c1 - MSA Attribute - Form'!AE52="TRUE","Y","N"))</f>
        <v/>
      </c>
      <c r="P52" s="121">
        <v>39</v>
      </c>
      <c r="Q52" s="120" t="str">
        <f>IF('6c1 - MSA Attribute - Form'!C52="","",IF('6c1 - MSA Attribute - Form'!C52='6c1 - MSA Attribute - Form'!$C$8,'6c1 - MSA Attribute - Form'!$B$8,'6c1 - MSA Attribute - Form'!$B$9))</f>
        <v/>
      </c>
      <c r="R52" s="119" t="str">
        <f>IF('6c1 - MSA Attribute - Form'!D52="","",IF('6c1 - MSA Attribute - Form'!D52='6c1 - MSA Attribute - Form'!$C$8,'6c1 - MSA Attribute - Form'!$B$8,'6c1 - MSA Attribute - Form'!$B$9))</f>
        <v/>
      </c>
      <c r="S52" s="117" t="str">
        <f>IF('6c1 - MSA Attribute - Form'!E52="","",IF('6c1 - MSA Attribute - Form'!E52='6c1 - MSA Attribute - Form'!$C$8,'6c1 - MSA Attribute - Form'!$B$8,'6c1 - MSA Attribute - Form'!$B$9))</f>
        <v/>
      </c>
      <c r="T52" s="119" t="str">
        <f t="shared" si="12"/>
        <v/>
      </c>
      <c r="U52" s="117" t="str">
        <f>IF('6c1 - MSA Attribute - Form'!$C52="","",IF(AK52="TRUE",1,0))</f>
        <v/>
      </c>
      <c r="V52" s="119" t="str">
        <f>IF('6c1 - MSA Attribute - Form'!H52="","",IF('6c1 - MSA Attribute - Form'!G52='6c1 - MSA Attribute - Form'!$C$8,'6c1 - MSA Attribute - Form'!$B$8,'6c1 - MSA Attribute - Form'!$B$9))</f>
        <v/>
      </c>
      <c r="W52" s="117" t="str">
        <f>IF('6c1 - MSA Attribute - Form'!G52="","",IF('6c1 - MSA Attribute - Form'!H52='6c1 - MSA Attribute - Form'!$C$8,'6c1 - MSA Attribute - Form'!$B$8,'6c1 - MSA Attribute - Form'!$B$9))</f>
        <v/>
      </c>
      <c r="X52" s="119" t="str">
        <f t="shared" si="13"/>
        <v/>
      </c>
      <c r="Y52" s="117" t="str">
        <f>IF('6c1 - MSA Attribute - Form'!$C52="","",IF(AL52="TRUE",1,0))</f>
        <v/>
      </c>
      <c r="Z52" s="119" t="str">
        <f>IF('6c1 - MSA Attribute - Form'!K52="","",IF('6c1 - MSA Attribute - Form'!J52='6c1 - MSA Attribute - Form'!$C$8,'6c1 - MSA Attribute - Form'!$B$8,'6c1 - MSA Attribute - Form'!$B$9))</f>
        <v/>
      </c>
      <c r="AA52" s="119" t="str">
        <f>IF('6c1 - MSA Attribute - Form'!J52="","",IF('6c1 - MSA Attribute - Form'!K52='6c1 - MSA Attribute - Form'!$C$8,'6c1 - MSA Attribute - Form'!$B$8,'6c1 - MSA Attribute - Form'!$B$9))</f>
        <v/>
      </c>
      <c r="AB52" s="119" t="str">
        <f t="shared" si="14"/>
        <v/>
      </c>
      <c r="AC52" s="117" t="str">
        <f>IF('6c1 - MSA Attribute - Form'!$C52="","",IF(AM52="TRUE",1,0))</f>
        <v/>
      </c>
      <c r="AD52" s="116" t="str">
        <f>IF('6c1 - MSA Attribute - Form'!G52="","",IF(Z52="",AG52,AH52))</f>
        <v/>
      </c>
      <c r="AE52" s="116" t="str">
        <f>IF('6c1 - MSA Attribute - Form'!G52="","",IF(Z52="",AI52,AJ52))</f>
        <v/>
      </c>
      <c r="AF52" s="88"/>
      <c r="AG52" s="114" t="str">
        <f>IF('6c1 - MSA Attribute - Form'!G52="","",IF($R52+$S52+$V52+$W52=4,"TRUE",IF($R52+$S52+$V52+$W52=8,"TRUE","FALSE")))</f>
        <v/>
      </c>
      <c r="AH52" s="114" t="str">
        <f>IF('6c1 - MSA Attribute - Form'!J52="","",IF($R52+$S52+$V52+$W52+$Z52+$AA52=6,"TRUE",IF($R52+$S52+$V52+$W52+$Z52+$AA52=12,"TRUE","FALSE")))</f>
        <v/>
      </c>
      <c r="AI52" s="114" t="str">
        <f>IF('6c1 - MSA Attribute - Form'!G52="","",IF($R52+$S52+$V52+$W52+$Q52=5,"TRUE",IF($R52+$S52+$V52+$W52+$Q52=10,"TRUE","FALSE")))</f>
        <v/>
      </c>
      <c r="AJ52" s="114" t="str">
        <f>IF('6c1 - MSA Attribute - Form'!J52="","",IF($R52+$S52+$V52+$W52+$Z52+$AA52+$Q52=7,"TRUE",IF($R52+$S52+$V52+$W52+$Z52+$AA52+$Q52=14,"TRUE","FALSE")))</f>
        <v/>
      </c>
      <c r="AK52" s="113" t="str">
        <f>IF('6c1 - MSA Attribute - Form'!C52="","",IF('6c1 - MSA Attribute - Form'!Q52+'6c1 - MSA Attribute - Form'!R52+'6c1 - MSA Attribute - Form'!S52=3, "TRUE",IF('6c1 - MSA Attribute - Form'!Q52+'6c1 - MSA Attribute - Form'!R52+'6c1 - MSA Attribute - Form'!S52=6,"TRUE","FALSE")))</f>
        <v/>
      </c>
      <c r="AL52" s="113" t="str">
        <f>IF('6c1 - MSA Attribute - Form'!$C52="","",IF($Q52+V52+W52=3, "TRUE",IF($Q52+V52+W52=6,"TRUE","FALSE")))</f>
        <v/>
      </c>
      <c r="AM52" s="112" t="str">
        <f>IF('6c1 - MSA Attribute - Form'!J52="","",IF('6c1 - MSA Attribute - Form'!$C52="","",IF($Q52+Z52+AA52=3, "TRUE",IF($Q52+Z52+AA52=6,"TRUE","FALSE"))))</f>
        <v/>
      </c>
      <c r="AN52" s="111" t="str">
        <f t="shared" si="15"/>
        <v/>
      </c>
      <c r="AO52" s="111" t="str">
        <f t="shared" si="16"/>
        <v/>
      </c>
      <c r="AP52" s="111" t="str">
        <f t="shared" si="17"/>
        <v/>
      </c>
      <c r="AQ52" s="111" t="str">
        <f t="shared" si="18"/>
        <v/>
      </c>
      <c r="AR52" s="111" t="str">
        <f t="shared" si="19"/>
        <v/>
      </c>
      <c r="AS52" s="111" t="str">
        <f t="shared" si="23"/>
        <v/>
      </c>
      <c r="AT52" s="111" t="str">
        <f t="shared" si="20"/>
        <v/>
      </c>
      <c r="AU52" s="111" t="str">
        <f t="shared" si="21"/>
        <v/>
      </c>
      <c r="AV52" s="111" t="str">
        <f t="shared" si="22"/>
        <v/>
      </c>
    </row>
    <row r="53" spans="2:48" s="134" customFormat="1" ht="15.75">
      <c r="B53" s="133">
        <v>40</v>
      </c>
      <c r="C53" s="128"/>
      <c r="D53" s="127"/>
      <c r="E53" s="124"/>
      <c r="F53" s="137"/>
      <c r="G53" s="125"/>
      <c r="H53" s="124"/>
      <c r="I53" s="137"/>
      <c r="J53" s="125"/>
      <c r="K53" s="124"/>
      <c r="L53" s="131" t="str">
        <f>IF(D53="","",IF('6c1 - MSA Attribute - Form'!AD53="TRUE","Y","N"))</f>
        <v/>
      </c>
      <c r="M53" s="130" t="str">
        <f>IF(E53="","",IF('6c1 - MSA Attribute - Form'!AE53="TRUE","Y","N"))</f>
        <v/>
      </c>
      <c r="P53" s="121">
        <v>40</v>
      </c>
      <c r="Q53" s="120" t="str">
        <f>IF('6c1 - MSA Attribute - Form'!C53="","",IF('6c1 - MSA Attribute - Form'!C53='6c1 - MSA Attribute - Form'!$C$8,'6c1 - MSA Attribute - Form'!$B$8,'6c1 - MSA Attribute - Form'!$B$9))</f>
        <v/>
      </c>
      <c r="R53" s="119" t="str">
        <f>IF('6c1 - MSA Attribute - Form'!D53="","",IF('6c1 - MSA Attribute - Form'!D53='6c1 - MSA Attribute - Form'!$C$8,'6c1 - MSA Attribute - Form'!$B$8,'6c1 - MSA Attribute - Form'!$B$9))</f>
        <v/>
      </c>
      <c r="S53" s="117" t="str">
        <f>IF('6c1 - MSA Attribute - Form'!E53="","",IF('6c1 - MSA Attribute - Form'!E53='6c1 - MSA Attribute - Form'!$C$8,'6c1 - MSA Attribute - Form'!$B$8,'6c1 - MSA Attribute - Form'!$B$9))</f>
        <v/>
      </c>
      <c r="T53" s="119" t="str">
        <f t="shared" si="12"/>
        <v/>
      </c>
      <c r="U53" s="117" t="str">
        <f>IF('6c1 - MSA Attribute - Form'!$C53="","",IF(AK53="TRUE",1,0))</f>
        <v/>
      </c>
      <c r="V53" s="119" t="str">
        <f>IF('6c1 - MSA Attribute - Form'!H53="","",IF('6c1 - MSA Attribute - Form'!G53='6c1 - MSA Attribute - Form'!$C$8,'6c1 - MSA Attribute - Form'!$B$8,'6c1 - MSA Attribute - Form'!$B$9))</f>
        <v/>
      </c>
      <c r="W53" s="117" t="str">
        <f>IF('6c1 - MSA Attribute - Form'!G53="","",IF('6c1 - MSA Attribute - Form'!H53='6c1 - MSA Attribute - Form'!$C$8,'6c1 - MSA Attribute - Form'!$B$8,'6c1 - MSA Attribute - Form'!$B$9))</f>
        <v/>
      </c>
      <c r="X53" s="119" t="str">
        <f t="shared" si="13"/>
        <v/>
      </c>
      <c r="Y53" s="117" t="str">
        <f>IF('6c1 - MSA Attribute - Form'!$C53="","",IF(AL53="TRUE",1,0))</f>
        <v/>
      </c>
      <c r="Z53" s="119" t="str">
        <f>IF('6c1 - MSA Attribute - Form'!K53="","",IF('6c1 - MSA Attribute - Form'!J53='6c1 - MSA Attribute - Form'!$C$8,'6c1 - MSA Attribute - Form'!$B$8,'6c1 - MSA Attribute - Form'!$B$9))</f>
        <v/>
      </c>
      <c r="AA53" s="119" t="str">
        <f>IF('6c1 - MSA Attribute - Form'!J53="","",IF('6c1 - MSA Attribute - Form'!K53='6c1 - MSA Attribute - Form'!$C$8,'6c1 - MSA Attribute - Form'!$B$8,'6c1 - MSA Attribute - Form'!$B$9))</f>
        <v/>
      </c>
      <c r="AB53" s="119" t="str">
        <f t="shared" si="14"/>
        <v/>
      </c>
      <c r="AC53" s="117" t="str">
        <f>IF('6c1 - MSA Attribute - Form'!$C53="","",IF(AM53="TRUE",1,0))</f>
        <v/>
      </c>
      <c r="AD53" s="116" t="str">
        <f>IF('6c1 - MSA Attribute - Form'!G53="","",IF(Z53="",AG53,AH53))</f>
        <v/>
      </c>
      <c r="AE53" s="116" t="str">
        <f>IF('6c1 - MSA Attribute - Form'!G53="","",IF(Z53="",AI53,AJ53))</f>
        <v/>
      </c>
      <c r="AF53" s="88"/>
      <c r="AG53" s="114" t="str">
        <f>IF('6c1 - MSA Attribute - Form'!G53="","",IF($R53+$S53+$V53+$W53=4,"TRUE",IF($R53+$S53+$V53+$W53=8,"TRUE","FALSE")))</f>
        <v/>
      </c>
      <c r="AH53" s="114" t="str">
        <f>IF('6c1 - MSA Attribute - Form'!J53="","",IF($R53+$S53+$V53+$W53+$Z53+$AA53=6,"TRUE",IF($R53+$S53+$V53+$W53+$Z53+$AA53=12,"TRUE","FALSE")))</f>
        <v/>
      </c>
      <c r="AI53" s="114" t="str">
        <f>IF('6c1 - MSA Attribute - Form'!G53="","",IF($R53+$S53+$V53+$W53+$Q53=5,"TRUE",IF($R53+$S53+$V53+$W53+$Q53=10,"TRUE","FALSE")))</f>
        <v/>
      </c>
      <c r="AJ53" s="114" t="str">
        <f>IF('6c1 - MSA Attribute - Form'!J53="","",IF($R53+$S53+$V53+$W53+$Z53+$AA53+$Q53=7,"TRUE",IF($R53+$S53+$V53+$W53+$Z53+$AA53+$Q53=14,"TRUE","FALSE")))</f>
        <v/>
      </c>
      <c r="AK53" s="113" t="str">
        <f>IF('6c1 - MSA Attribute - Form'!C53="","",IF('6c1 - MSA Attribute - Form'!Q53+'6c1 - MSA Attribute - Form'!R53+'6c1 - MSA Attribute - Form'!S53=3, "TRUE",IF('6c1 - MSA Attribute - Form'!Q53+'6c1 - MSA Attribute - Form'!R53+'6c1 - MSA Attribute - Form'!S53=6,"TRUE","FALSE")))</f>
        <v/>
      </c>
      <c r="AL53" s="113" t="str">
        <f>IF('6c1 - MSA Attribute - Form'!$C53="","",IF($Q53+V53+W53=3, "TRUE",IF($Q53+V53+W53=6,"TRUE","FALSE")))</f>
        <v/>
      </c>
      <c r="AM53" s="112" t="str">
        <f>IF('6c1 - MSA Attribute - Form'!J53="","",IF('6c1 - MSA Attribute - Form'!$C53="","",IF($Q53+Z53+AA53=3, "TRUE",IF($Q53+Z53+AA53=6,"TRUE","FALSE"))))</f>
        <v/>
      </c>
      <c r="AN53" s="111" t="str">
        <f t="shared" si="15"/>
        <v/>
      </c>
      <c r="AO53" s="111" t="str">
        <f t="shared" si="16"/>
        <v/>
      </c>
      <c r="AP53" s="111" t="str">
        <f t="shared" si="17"/>
        <v/>
      </c>
      <c r="AQ53" s="111" t="str">
        <f t="shared" si="18"/>
        <v/>
      </c>
      <c r="AR53" s="111" t="str">
        <f t="shared" si="19"/>
        <v/>
      </c>
      <c r="AS53" s="111" t="str">
        <f t="shared" si="23"/>
        <v/>
      </c>
      <c r="AT53" s="111" t="str">
        <f t="shared" si="20"/>
        <v/>
      </c>
      <c r="AU53" s="111" t="str">
        <f t="shared" si="21"/>
        <v/>
      </c>
      <c r="AV53" s="111" t="str">
        <f t="shared" si="22"/>
        <v/>
      </c>
    </row>
    <row r="54" spans="2:48" s="134" customFormat="1" ht="15.75">
      <c r="B54" s="133">
        <v>41</v>
      </c>
      <c r="C54" s="128"/>
      <c r="D54" s="127"/>
      <c r="E54" s="124"/>
      <c r="F54" s="137"/>
      <c r="G54" s="125"/>
      <c r="H54" s="124"/>
      <c r="I54" s="137"/>
      <c r="J54" s="125"/>
      <c r="K54" s="124"/>
      <c r="L54" s="131" t="str">
        <f>IF(D54="","",IF('6c1 - MSA Attribute - Form'!AD54="TRUE","Y","N"))</f>
        <v/>
      </c>
      <c r="M54" s="130" t="str">
        <f>IF(E54="","",IF('6c1 - MSA Attribute - Form'!AE54="TRUE","Y","N"))</f>
        <v/>
      </c>
      <c r="P54" s="121">
        <v>41</v>
      </c>
      <c r="Q54" s="120" t="str">
        <f>IF('6c1 - MSA Attribute - Form'!C54="","",IF('6c1 - MSA Attribute - Form'!C54='6c1 - MSA Attribute - Form'!$C$8,'6c1 - MSA Attribute - Form'!$B$8,'6c1 - MSA Attribute - Form'!$B$9))</f>
        <v/>
      </c>
      <c r="R54" s="119" t="str">
        <f>IF('6c1 - MSA Attribute - Form'!D54="","",IF('6c1 - MSA Attribute - Form'!D54='6c1 - MSA Attribute - Form'!$C$8,'6c1 - MSA Attribute - Form'!$B$8,'6c1 - MSA Attribute - Form'!$B$9))</f>
        <v/>
      </c>
      <c r="S54" s="117" t="str">
        <f>IF('6c1 - MSA Attribute - Form'!E54="","",IF('6c1 - MSA Attribute - Form'!E54='6c1 - MSA Attribute - Form'!$C$8,'6c1 - MSA Attribute - Form'!$B$8,'6c1 - MSA Attribute - Form'!$B$9))</f>
        <v/>
      </c>
      <c r="T54" s="119" t="str">
        <f t="shared" si="12"/>
        <v/>
      </c>
      <c r="U54" s="117" t="str">
        <f>IF('6c1 - MSA Attribute - Form'!$C54="","",IF(AK54="TRUE",1,0))</f>
        <v/>
      </c>
      <c r="V54" s="119" t="str">
        <f>IF('6c1 - MSA Attribute - Form'!H54="","",IF('6c1 - MSA Attribute - Form'!G54='6c1 - MSA Attribute - Form'!$C$8,'6c1 - MSA Attribute - Form'!$B$8,'6c1 - MSA Attribute - Form'!$B$9))</f>
        <v/>
      </c>
      <c r="W54" s="117" t="str">
        <f>IF('6c1 - MSA Attribute - Form'!G54="","",IF('6c1 - MSA Attribute - Form'!H54='6c1 - MSA Attribute - Form'!$C$8,'6c1 - MSA Attribute - Form'!$B$8,'6c1 - MSA Attribute - Form'!$B$9))</f>
        <v/>
      </c>
      <c r="X54" s="119" t="str">
        <f t="shared" si="13"/>
        <v/>
      </c>
      <c r="Y54" s="117" t="str">
        <f>IF('6c1 - MSA Attribute - Form'!$C54="","",IF(AL54="TRUE",1,0))</f>
        <v/>
      </c>
      <c r="Z54" s="119" t="str">
        <f>IF('6c1 - MSA Attribute - Form'!K54="","",IF('6c1 - MSA Attribute - Form'!J54='6c1 - MSA Attribute - Form'!$C$8,'6c1 - MSA Attribute - Form'!$B$8,'6c1 - MSA Attribute - Form'!$B$9))</f>
        <v/>
      </c>
      <c r="AA54" s="119" t="str">
        <f>IF('6c1 - MSA Attribute - Form'!J54="","",IF('6c1 - MSA Attribute - Form'!K54='6c1 - MSA Attribute - Form'!$C$8,'6c1 - MSA Attribute - Form'!$B$8,'6c1 - MSA Attribute - Form'!$B$9))</f>
        <v/>
      </c>
      <c r="AB54" s="119" t="str">
        <f t="shared" si="14"/>
        <v/>
      </c>
      <c r="AC54" s="117" t="str">
        <f>IF('6c1 - MSA Attribute - Form'!$C54="","",IF(AM54="TRUE",1,0))</f>
        <v/>
      </c>
      <c r="AD54" s="116" t="str">
        <f>IF('6c1 - MSA Attribute - Form'!G54="","",IF(Z54="",AG54,AH54))</f>
        <v/>
      </c>
      <c r="AE54" s="116" t="str">
        <f>IF('6c1 - MSA Attribute - Form'!G54="","",IF(Z54="",AI54,AJ54))</f>
        <v/>
      </c>
      <c r="AF54" s="88"/>
      <c r="AG54" s="114" t="str">
        <f>IF('6c1 - MSA Attribute - Form'!G54="","",IF($R54+$S54+$V54+$W54=4,"TRUE",IF($R54+$S54+$V54+$W54=8,"TRUE","FALSE")))</f>
        <v/>
      </c>
      <c r="AH54" s="114" t="str">
        <f>IF('6c1 - MSA Attribute - Form'!J54="","",IF($R54+$S54+$V54+$W54+$Z54+$AA54=6,"TRUE",IF($R54+$S54+$V54+$W54+$Z54+$AA54=12,"TRUE","FALSE")))</f>
        <v/>
      </c>
      <c r="AI54" s="114" t="str">
        <f>IF('6c1 - MSA Attribute - Form'!G54="","",IF($R54+$S54+$V54+$W54+$Q54=5,"TRUE",IF($R54+$S54+$V54+$W54+$Q54=10,"TRUE","FALSE")))</f>
        <v/>
      </c>
      <c r="AJ54" s="114" t="str">
        <f>IF('6c1 - MSA Attribute - Form'!J54="","",IF($R54+$S54+$V54+$W54+$Z54+$AA54+$Q54=7,"TRUE",IF($R54+$S54+$V54+$W54+$Z54+$AA54+$Q54=14,"TRUE","FALSE")))</f>
        <v/>
      </c>
      <c r="AK54" s="113" t="str">
        <f>IF('6c1 - MSA Attribute - Form'!C54="","",IF('6c1 - MSA Attribute - Form'!Q54+'6c1 - MSA Attribute - Form'!R54+'6c1 - MSA Attribute - Form'!S54=3, "TRUE",IF('6c1 - MSA Attribute - Form'!Q54+'6c1 - MSA Attribute - Form'!R54+'6c1 - MSA Attribute - Form'!S54=6,"TRUE","FALSE")))</f>
        <v/>
      </c>
      <c r="AL54" s="113" t="str">
        <f>IF('6c1 - MSA Attribute - Form'!$C54="","",IF($Q54+V54+W54=3, "TRUE",IF($Q54+V54+W54=6,"TRUE","FALSE")))</f>
        <v/>
      </c>
      <c r="AM54" s="112" t="str">
        <f>IF('6c1 - MSA Attribute - Form'!J54="","",IF('6c1 - MSA Attribute - Form'!$C54="","",IF($Q54+Z54+AA54=3, "TRUE",IF($Q54+Z54+AA54=6,"TRUE","FALSE"))))</f>
        <v/>
      </c>
      <c r="AN54" s="111" t="str">
        <f t="shared" si="15"/>
        <v/>
      </c>
      <c r="AO54" s="111" t="str">
        <f t="shared" si="16"/>
        <v/>
      </c>
      <c r="AP54" s="111" t="str">
        <f t="shared" si="17"/>
        <v/>
      </c>
      <c r="AQ54" s="111" t="str">
        <f t="shared" si="18"/>
        <v/>
      </c>
      <c r="AR54" s="111" t="str">
        <f t="shared" si="19"/>
        <v/>
      </c>
      <c r="AS54" s="111" t="str">
        <f t="shared" si="23"/>
        <v/>
      </c>
      <c r="AT54" s="111" t="str">
        <f t="shared" si="20"/>
        <v/>
      </c>
      <c r="AU54" s="111" t="str">
        <f t="shared" si="21"/>
        <v/>
      </c>
      <c r="AV54" s="111" t="str">
        <f t="shared" si="22"/>
        <v/>
      </c>
    </row>
    <row r="55" spans="2:48" s="134" customFormat="1" ht="15.75">
      <c r="B55" s="133">
        <v>42</v>
      </c>
      <c r="C55" s="128"/>
      <c r="D55" s="127"/>
      <c r="E55" s="124"/>
      <c r="F55" s="137"/>
      <c r="G55" s="125"/>
      <c r="H55" s="124"/>
      <c r="I55" s="137"/>
      <c r="J55" s="125"/>
      <c r="K55" s="124"/>
      <c r="L55" s="131" t="str">
        <f>IF(D55="","",IF('6c1 - MSA Attribute - Form'!AD55="TRUE","Y","N"))</f>
        <v/>
      </c>
      <c r="M55" s="130" t="str">
        <f>IF(E55="","",IF('6c1 - MSA Attribute - Form'!AE55="TRUE","Y","N"))</f>
        <v/>
      </c>
      <c r="P55" s="121">
        <v>42</v>
      </c>
      <c r="Q55" s="120" t="str">
        <f>IF('6c1 - MSA Attribute - Form'!C55="","",IF('6c1 - MSA Attribute - Form'!C55='6c1 - MSA Attribute - Form'!$C$8,'6c1 - MSA Attribute - Form'!$B$8,'6c1 - MSA Attribute - Form'!$B$9))</f>
        <v/>
      </c>
      <c r="R55" s="119" t="str">
        <f>IF('6c1 - MSA Attribute - Form'!D55="","",IF('6c1 - MSA Attribute - Form'!D55='6c1 - MSA Attribute - Form'!$C$8,'6c1 - MSA Attribute - Form'!$B$8,'6c1 - MSA Attribute - Form'!$B$9))</f>
        <v/>
      </c>
      <c r="S55" s="117" t="str">
        <f>IF('6c1 - MSA Attribute - Form'!E55="","",IF('6c1 - MSA Attribute - Form'!E55='6c1 - MSA Attribute - Form'!$C$8,'6c1 - MSA Attribute - Form'!$B$8,'6c1 - MSA Attribute - Form'!$B$9))</f>
        <v/>
      </c>
      <c r="T55" s="119" t="str">
        <f t="shared" si="12"/>
        <v/>
      </c>
      <c r="U55" s="117" t="str">
        <f>IF('6c1 - MSA Attribute - Form'!$C55="","",IF(AK55="TRUE",1,0))</f>
        <v/>
      </c>
      <c r="V55" s="119" t="str">
        <f>IF('6c1 - MSA Attribute - Form'!H55="","",IF('6c1 - MSA Attribute - Form'!G55='6c1 - MSA Attribute - Form'!$C$8,'6c1 - MSA Attribute - Form'!$B$8,'6c1 - MSA Attribute - Form'!$B$9))</f>
        <v/>
      </c>
      <c r="W55" s="117" t="str">
        <f>IF('6c1 - MSA Attribute - Form'!G55="","",IF('6c1 - MSA Attribute - Form'!H55='6c1 - MSA Attribute - Form'!$C$8,'6c1 - MSA Attribute - Form'!$B$8,'6c1 - MSA Attribute - Form'!$B$9))</f>
        <v/>
      </c>
      <c r="X55" s="119" t="str">
        <f t="shared" si="13"/>
        <v/>
      </c>
      <c r="Y55" s="117" t="str">
        <f>IF('6c1 - MSA Attribute - Form'!$C55="","",IF(AL55="TRUE",1,0))</f>
        <v/>
      </c>
      <c r="Z55" s="119" t="str">
        <f>IF('6c1 - MSA Attribute - Form'!K55="","",IF('6c1 - MSA Attribute - Form'!J55='6c1 - MSA Attribute - Form'!$C$8,'6c1 - MSA Attribute - Form'!$B$8,'6c1 - MSA Attribute - Form'!$B$9))</f>
        <v/>
      </c>
      <c r="AA55" s="119" t="str">
        <f>IF('6c1 - MSA Attribute - Form'!J55="","",IF('6c1 - MSA Attribute - Form'!K55='6c1 - MSA Attribute - Form'!$C$8,'6c1 - MSA Attribute - Form'!$B$8,'6c1 - MSA Attribute - Form'!$B$9))</f>
        <v/>
      </c>
      <c r="AB55" s="119" t="str">
        <f t="shared" si="14"/>
        <v/>
      </c>
      <c r="AC55" s="117" t="str">
        <f>IF('6c1 - MSA Attribute - Form'!$C55="","",IF(AM55="TRUE",1,0))</f>
        <v/>
      </c>
      <c r="AD55" s="116" t="str">
        <f>IF('6c1 - MSA Attribute - Form'!G55="","",IF(Z55="",AG55,AH55))</f>
        <v/>
      </c>
      <c r="AE55" s="116" t="str">
        <f>IF('6c1 - MSA Attribute - Form'!G55="","",IF(Z55="",AI55,AJ55))</f>
        <v/>
      </c>
      <c r="AF55" s="88"/>
      <c r="AG55" s="114" t="str">
        <f>IF('6c1 - MSA Attribute - Form'!G55="","",IF($R55+$S55+$V55+$W55=4,"TRUE",IF($R55+$S55+$V55+$W55=8,"TRUE","FALSE")))</f>
        <v/>
      </c>
      <c r="AH55" s="114" t="str">
        <f>IF('6c1 - MSA Attribute - Form'!J55="","",IF($R55+$S55+$V55+$W55+$Z55+$AA55=6,"TRUE",IF($R55+$S55+$V55+$W55+$Z55+$AA55=12,"TRUE","FALSE")))</f>
        <v/>
      </c>
      <c r="AI55" s="114" t="str">
        <f>IF('6c1 - MSA Attribute - Form'!G55="","",IF($R55+$S55+$V55+$W55+$Q55=5,"TRUE",IF($R55+$S55+$V55+$W55+$Q55=10,"TRUE","FALSE")))</f>
        <v/>
      </c>
      <c r="AJ55" s="114" t="str">
        <f>IF('6c1 - MSA Attribute - Form'!J55="","",IF($R55+$S55+$V55+$W55+$Z55+$AA55+$Q55=7,"TRUE",IF($R55+$S55+$V55+$W55+$Z55+$AA55+$Q55=14,"TRUE","FALSE")))</f>
        <v/>
      </c>
      <c r="AK55" s="113" t="str">
        <f>IF('6c1 - MSA Attribute - Form'!C55="","",IF('6c1 - MSA Attribute - Form'!Q55+'6c1 - MSA Attribute - Form'!R55+'6c1 - MSA Attribute - Form'!S55=3, "TRUE",IF('6c1 - MSA Attribute - Form'!Q55+'6c1 - MSA Attribute - Form'!R55+'6c1 - MSA Attribute - Form'!S55=6,"TRUE","FALSE")))</f>
        <v/>
      </c>
      <c r="AL55" s="113" t="str">
        <f>IF('6c1 - MSA Attribute - Form'!$C55="","",IF($Q55+V55+W55=3, "TRUE",IF($Q55+V55+W55=6,"TRUE","FALSE")))</f>
        <v/>
      </c>
      <c r="AM55" s="112" t="str">
        <f>IF('6c1 - MSA Attribute - Form'!J55="","",IF('6c1 - MSA Attribute - Form'!$C55="","",IF($Q55+Z55+AA55=3, "TRUE",IF($Q55+Z55+AA55=6,"TRUE","FALSE"))))</f>
        <v/>
      </c>
      <c r="AN55" s="111" t="str">
        <f t="shared" si="15"/>
        <v/>
      </c>
      <c r="AO55" s="111" t="str">
        <f t="shared" si="16"/>
        <v/>
      </c>
      <c r="AP55" s="111" t="str">
        <f t="shared" si="17"/>
        <v/>
      </c>
      <c r="AQ55" s="111" t="str">
        <f t="shared" si="18"/>
        <v/>
      </c>
      <c r="AR55" s="111" t="str">
        <f t="shared" si="19"/>
        <v/>
      </c>
      <c r="AS55" s="111" t="str">
        <f t="shared" si="23"/>
        <v/>
      </c>
      <c r="AT55" s="111" t="str">
        <f t="shared" si="20"/>
        <v/>
      </c>
      <c r="AU55" s="111" t="str">
        <f t="shared" si="21"/>
        <v/>
      </c>
      <c r="AV55" s="111" t="str">
        <f t="shared" si="22"/>
        <v/>
      </c>
    </row>
    <row r="56" spans="2:48" s="134" customFormat="1" ht="15.75">
      <c r="B56" s="133">
        <v>43</v>
      </c>
      <c r="C56" s="128"/>
      <c r="D56" s="127"/>
      <c r="E56" s="124"/>
      <c r="F56" s="137"/>
      <c r="G56" s="125"/>
      <c r="H56" s="124"/>
      <c r="I56" s="137"/>
      <c r="J56" s="125"/>
      <c r="K56" s="124"/>
      <c r="L56" s="131" t="str">
        <f>IF(D56="","",IF('6c1 - MSA Attribute - Form'!AD56="TRUE","Y","N"))</f>
        <v/>
      </c>
      <c r="M56" s="130" t="str">
        <f>IF(E56="","",IF('6c1 - MSA Attribute - Form'!AE56="TRUE","Y","N"))</f>
        <v/>
      </c>
      <c r="P56" s="121">
        <v>43</v>
      </c>
      <c r="Q56" s="120" t="str">
        <f>IF('6c1 - MSA Attribute - Form'!C56="","",IF('6c1 - MSA Attribute - Form'!C56='6c1 - MSA Attribute - Form'!$C$8,'6c1 - MSA Attribute - Form'!$B$8,'6c1 - MSA Attribute - Form'!$B$9))</f>
        <v/>
      </c>
      <c r="R56" s="119" t="str">
        <f>IF('6c1 - MSA Attribute - Form'!D56="","",IF('6c1 - MSA Attribute - Form'!D56='6c1 - MSA Attribute - Form'!$C$8,'6c1 - MSA Attribute - Form'!$B$8,'6c1 - MSA Attribute - Form'!$B$9))</f>
        <v/>
      </c>
      <c r="S56" s="117" t="str">
        <f>IF('6c1 - MSA Attribute - Form'!E56="","",IF('6c1 - MSA Attribute - Form'!E56='6c1 - MSA Attribute - Form'!$C$8,'6c1 - MSA Attribute - Form'!$B$8,'6c1 - MSA Attribute - Form'!$B$9))</f>
        <v/>
      </c>
      <c r="T56" s="119" t="str">
        <f t="shared" si="12"/>
        <v/>
      </c>
      <c r="U56" s="117" t="str">
        <f>IF('6c1 - MSA Attribute - Form'!$C56="","",IF(AK56="TRUE",1,0))</f>
        <v/>
      </c>
      <c r="V56" s="119" t="str">
        <f>IF('6c1 - MSA Attribute - Form'!H56="","",IF('6c1 - MSA Attribute - Form'!G56='6c1 - MSA Attribute - Form'!$C$8,'6c1 - MSA Attribute - Form'!$B$8,'6c1 - MSA Attribute - Form'!$B$9))</f>
        <v/>
      </c>
      <c r="W56" s="117" t="str">
        <f>IF('6c1 - MSA Attribute - Form'!G56="","",IF('6c1 - MSA Attribute - Form'!H56='6c1 - MSA Attribute - Form'!$C$8,'6c1 - MSA Attribute - Form'!$B$8,'6c1 - MSA Attribute - Form'!$B$9))</f>
        <v/>
      </c>
      <c r="X56" s="119" t="str">
        <f t="shared" si="13"/>
        <v/>
      </c>
      <c r="Y56" s="117" t="str">
        <f>IF('6c1 - MSA Attribute - Form'!$C56="","",IF(AL56="TRUE",1,0))</f>
        <v/>
      </c>
      <c r="Z56" s="119" t="str">
        <f>IF('6c1 - MSA Attribute - Form'!K56="","",IF('6c1 - MSA Attribute - Form'!J56='6c1 - MSA Attribute - Form'!$C$8,'6c1 - MSA Attribute - Form'!$B$8,'6c1 - MSA Attribute - Form'!$B$9))</f>
        <v/>
      </c>
      <c r="AA56" s="119" t="str">
        <f>IF('6c1 - MSA Attribute - Form'!J56="","",IF('6c1 - MSA Attribute - Form'!K56='6c1 - MSA Attribute - Form'!$C$8,'6c1 - MSA Attribute - Form'!$B$8,'6c1 - MSA Attribute - Form'!$B$9))</f>
        <v/>
      </c>
      <c r="AB56" s="119" t="str">
        <f t="shared" si="14"/>
        <v/>
      </c>
      <c r="AC56" s="117" t="str">
        <f>IF('6c1 - MSA Attribute - Form'!$C56="","",IF(AM56="TRUE",1,0))</f>
        <v/>
      </c>
      <c r="AD56" s="116" t="str">
        <f>IF('6c1 - MSA Attribute - Form'!G56="","",IF(Z56="",AG56,AH56))</f>
        <v/>
      </c>
      <c r="AE56" s="116" t="str">
        <f>IF('6c1 - MSA Attribute - Form'!G56="","",IF(Z56="",AI56,AJ56))</f>
        <v/>
      </c>
      <c r="AF56" s="88"/>
      <c r="AG56" s="114" t="str">
        <f>IF('6c1 - MSA Attribute - Form'!G56="","",IF($R56+$S56+$V56+$W56=4,"TRUE",IF($R56+$S56+$V56+$W56=8,"TRUE","FALSE")))</f>
        <v/>
      </c>
      <c r="AH56" s="114" t="str">
        <f>IF('6c1 - MSA Attribute - Form'!J56="","",IF($R56+$S56+$V56+$W56+$Z56+$AA56=6,"TRUE",IF($R56+$S56+$V56+$W56+$Z56+$AA56=12,"TRUE","FALSE")))</f>
        <v/>
      </c>
      <c r="AI56" s="114" t="str">
        <f>IF('6c1 - MSA Attribute - Form'!G56="","",IF($R56+$S56+$V56+$W56+$Q56=5,"TRUE",IF($R56+$S56+$V56+$W56+$Q56=10,"TRUE","FALSE")))</f>
        <v/>
      </c>
      <c r="AJ56" s="114" t="str">
        <f>IF('6c1 - MSA Attribute - Form'!J56="","",IF($R56+$S56+$V56+$W56+$Z56+$AA56+$Q56=7,"TRUE",IF($R56+$S56+$V56+$W56+$Z56+$AA56+$Q56=14,"TRUE","FALSE")))</f>
        <v/>
      </c>
      <c r="AK56" s="113" t="str">
        <f>IF('6c1 - MSA Attribute - Form'!C56="","",IF('6c1 - MSA Attribute - Form'!Q56+'6c1 - MSA Attribute - Form'!R56+'6c1 - MSA Attribute - Form'!S56=3, "TRUE",IF('6c1 - MSA Attribute - Form'!Q56+'6c1 - MSA Attribute - Form'!R56+'6c1 - MSA Attribute - Form'!S56=6,"TRUE","FALSE")))</f>
        <v/>
      </c>
      <c r="AL56" s="113" t="str">
        <f>IF('6c1 - MSA Attribute - Form'!$C56="","",IF($Q56+V56+W56=3, "TRUE",IF($Q56+V56+W56=6,"TRUE","FALSE")))</f>
        <v/>
      </c>
      <c r="AM56" s="112" t="str">
        <f>IF('6c1 - MSA Attribute - Form'!J56="","",IF('6c1 - MSA Attribute - Form'!$C56="","",IF($Q56+Z56+AA56=3, "TRUE",IF($Q56+Z56+AA56=6,"TRUE","FALSE"))))</f>
        <v/>
      </c>
      <c r="AN56" s="111" t="str">
        <f t="shared" si="15"/>
        <v/>
      </c>
      <c r="AO56" s="111" t="str">
        <f t="shared" si="16"/>
        <v/>
      </c>
      <c r="AP56" s="111" t="str">
        <f t="shared" si="17"/>
        <v/>
      </c>
      <c r="AQ56" s="111" t="str">
        <f t="shared" si="18"/>
        <v/>
      </c>
      <c r="AR56" s="111" t="str">
        <f t="shared" si="19"/>
        <v/>
      </c>
      <c r="AS56" s="111" t="str">
        <f t="shared" si="23"/>
        <v/>
      </c>
      <c r="AT56" s="111" t="str">
        <f t="shared" si="20"/>
        <v/>
      </c>
      <c r="AU56" s="111" t="str">
        <f t="shared" si="21"/>
        <v/>
      </c>
      <c r="AV56" s="111" t="str">
        <f t="shared" si="22"/>
        <v/>
      </c>
    </row>
    <row r="57" spans="2:48" s="134" customFormat="1" ht="15.75">
      <c r="B57" s="133">
        <v>44</v>
      </c>
      <c r="C57" s="128"/>
      <c r="D57" s="127"/>
      <c r="E57" s="124"/>
      <c r="F57" s="137"/>
      <c r="G57" s="125"/>
      <c r="H57" s="124"/>
      <c r="I57" s="137"/>
      <c r="J57" s="125"/>
      <c r="K57" s="124"/>
      <c r="L57" s="131" t="str">
        <f>IF(D57="","",IF('6c1 - MSA Attribute - Form'!AD57="TRUE","Y","N"))</f>
        <v/>
      </c>
      <c r="M57" s="130" t="str">
        <f>IF(E57="","",IF('6c1 - MSA Attribute - Form'!AE57="TRUE","Y","N"))</f>
        <v/>
      </c>
      <c r="P57" s="121">
        <v>44</v>
      </c>
      <c r="Q57" s="120" t="str">
        <f>IF('6c1 - MSA Attribute - Form'!C57="","",IF('6c1 - MSA Attribute - Form'!C57='6c1 - MSA Attribute - Form'!$C$8,'6c1 - MSA Attribute - Form'!$B$8,'6c1 - MSA Attribute - Form'!$B$9))</f>
        <v/>
      </c>
      <c r="R57" s="119" t="str">
        <f>IF('6c1 - MSA Attribute - Form'!D57="","",IF('6c1 - MSA Attribute - Form'!D57='6c1 - MSA Attribute - Form'!$C$8,'6c1 - MSA Attribute - Form'!$B$8,'6c1 - MSA Attribute - Form'!$B$9))</f>
        <v/>
      </c>
      <c r="S57" s="117" t="str">
        <f>IF('6c1 - MSA Attribute - Form'!E57="","",IF('6c1 - MSA Attribute - Form'!E57='6c1 - MSA Attribute - Form'!$C$8,'6c1 - MSA Attribute - Form'!$B$8,'6c1 - MSA Attribute - Form'!$B$9))</f>
        <v/>
      </c>
      <c r="T57" s="119" t="str">
        <f t="shared" si="12"/>
        <v/>
      </c>
      <c r="U57" s="117" t="str">
        <f>IF('6c1 - MSA Attribute - Form'!$C57="","",IF(AK57="TRUE",1,0))</f>
        <v/>
      </c>
      <c r="V57" s="119" t="str">
        <f>IF('6c1 - MSA Attribute - Form'!H57="","",IF('6c1 - MSA Attribute - Form'!G57='6c1 - MSA Attribute - Form'!$C$8,'6c1 - MSA Attribute - Form'!$B$8,'6c1 - MSA Attribute - Form'!$B$9))</f>
        <v/>
      </c>
      <c r="W57" s="117" t="str">
        <f>IF('6c1 - MSA Attribute - Form'!G57="","",IF('6c1 - MSA Attribute - Form'!H57='6c1 - MSA Attribute - Form'!$C$8,'6c1 - MSA Attribute - Form'!$B$8,'6c1 - MSA Attribute - Form'!$B$9))</f>
        <v/>
      </c>
      <c r="X57" s="119" t="str">
        <f t="shared" si="13"/>
        <v/>
      </c>
      <c r="Y57" s="117" t="str">
        <f>IF('6c1 - MSA Attribute - Form'!$C57="","",IF(AL57="TRUE",1,0))</f>
        <v/>
      </c>
      <c r="Z57" s="119" t="str">
        <f>IF('6c1 - MSA Attribute - Form'!K57="","",IF('6c1 - MSA Attribute - Form'!J57='6c1 - MSA Attribute - Form'!$C$8,'6c1 - MSA Attribute - Form'!$B$8,'6c1 - MSA Attribute - Form'!$B$9))</f>
        <v/>
      </c>
      <c r="AA57" s="119" t="str">
        <f>IF('6c1 - MSA Attribute - Form'!J57="","",IF('6c1 - MSA Attribute - Form'!K57='6c1 - MSA Attribute - Form'!$C$8,'6c1 - MSA Attribute - Form'!$B$8,'6c1 - MSA Attribute - Form'!$B$9))</f>
        <v/>
      </c>
      <c r="AB57" s="119" t="str">
        <f t="shared" si="14"/>
        <v/>
      </c>
      <c r="AC57" s="117" t="str">
        <f>IF('6c1 - MSA Attribute - Form'!$C57="","",IF(AM57="TRUE",1,0))</f>
        <v/>
      </c>
      <c r="AD57" s="116" t="str">
        <f>IF('6c1 - MSA Attribute - Form'!G57="","",IF(Z57="",AG57,AH57))</f>
        <v/>
      </c>
      <c r="AE57" s="116" t="str">
        <f>IF('6c1 - MSA Attribute - Form'!G57="","",IF(Z57="",AI57,AJ57))</f>
        <v/>
      </c>
      <c r="AF57" s="88"/>
      <c r="AG57" s="114" t="str">
        <f>IF('6c1 - MSA Attribute - Form'!G57="","",IF($R57+$S57+$V57+$W57=4,"TRUE",IF($R57+$S57+$V57+$W57=8,"TRUE","FALSE")))</f>
        <v/>
      </c>
      <c r="AH57" s="114" t="str">
        <f>IF('6c1 - MSA Attribute - Form'!J57="","",IF($R57+$S57+$V57+$W57+$Z57+$AA57=6,"TRUE",IF($R57+$S57+$V57+$W57+$Z57+$AA57=12,"TRUE","FALSE")))</f>
        <v/>
      </c>
      <c r="AI57" s="114" t="str">
        <f>IF('6c1 - MSA Attribute - Form'!G57="","",IF($R57+$S57+$V57+$W57+$Q57=5,"TRUE",IF($R57+$S57+$V57+$W57+$Q57=10,"TRUE","FALSE")))</f>
        <v/>
      </c>
      <c r="AJ57" s="114" t="str">
        <f>IF('6c1 - MSA Attribute - Form'!J57="","",IF($R57+$S57+$V57+$W57+$Z57+$AA57+$Q57=7,"TRUE",IF($R57+$S57+$V57+$W57+$Z57+$AA57+$Q57=14,"TRUE","FALSE")))</f>
        <v/>
      </c>
      <c r="AK57" s="113" t="str">
        <f>IF('6c1 - MSA Attribute - Form'!C57="","",IF('6c1 - MSA Attribute - Form'!Q57+'6c1 - MSA Attribute - Form'!R57+'6c1 - MSA Attribute - Form'!S57=3, "TRUE",IF('6c1 - MSA Attribute - Form'!Q57+'6c1 - MSA Attribute - Form'!R57+'6c1 - MSA Attribute - Form'!S57=6,"TRUE","FALSE")))</f>
        <v/>
      </c>
      <c r="AL57" s="113" t="str">
        <f>IF('6c1 - MSA Attribute - Form'!$C57="","",IF($Q57+V57+W57=3, "TRUE",IF($Q57+V57+W57=6,"TRUE","FALSE")))</f>
        <v/>
      </c>
      <c r="AM57" s="112" t="str">
        <f>IF('6c1 - MSA Attribute - Form'!J57="","",IF('6c1 - MSA Attribute - Form'!$C57="","",IF($Q57+Z57+AA57=3, "TRUE",IF($Q57+Z57+AA57=6,"TRUE","FALSE"))))</f>
        <v/>
      </c>
      <c r="AN57" s="111" t="str">
        <f t="shared" si="15"/>
        <v/>
      </c>
      <c r="AO57" s="111" t="str">
        <f t="shared" si="16"/>
        <v/>
      </c>
      <c r="AP57" s="111" t="str">
        <f t="shared" si="17"/>
        <v/>
      </c>
      <c r="AQ57" s="111" t="str">
        <f t="shared" si="18"/>
        <v/>
      </c>
      <c r="AR57" s="111" t="str">
        <f t="shared" si="19"/>
        <v/>
      </c>
      <c r="AS57" s="111" t="str">
        <f t="shared" si="23"/>
        <v/>
      </c>
      <c r="AT57" s="111" t="str">
        <f t="shared" si="20"/>
        <v/>
      </c>
      <c r="AU57" s="111" t="str">
        <f t="shared" si="21"/>
        <v/>
      </c>
      <c r="AV57" s="111" t="str">
        <f t="shared" si="22"/>
        <v/>
      </c>
    </row>
    <row r="58" spans="2:48" s="134" customFormat="1" ht="15.75">
      <c r="B58" s="133">
        <v>45</v>
      </c>
      <c r="C58" s="128"/>
      <c r="D58" s="127"/>
      <c r="E58" s="124"/>
      <c r="F58" s="137"/>
      <c r="G58" s="125"/>
      <c r="H58" s="124"/>
      <c r="I58" s="137"/>
      <c r="J58" s="125"/>
      <c r="K58" s="124"/>
      <c r="L58" s="131" t="str">
        <f>IF(D58="","",IF('6c1 - MSA Attribute - Form'!AD58="TRUE","Y","N"))</f>
        <v/>
      </c>
      <c r="M58" s="130" t="str">
        <f>IF(E58="","",IF('6c1 - MSA Attribute - Form'!AE58="TRUE","Y","N"))</f>
        <v/>
      </c>
      <c r="P58" s="121">
        <v>45</v>
      </c>
      <c r="Q58" s="120" t="str">
        <f>IF('6c1 - MSA Attribute - Form'!C58="","",IF('6c1 - MSA Attribute - Form'!C58='6c1 - MSA Attribute - Form'!$C$8,'6c1 - MSA Attribute - Form'!$B$8,'6c1 - MSA Attribute - Form'!$B$9))</f>
        <v/>
      </c>
      <c r="R58" s="119" t="str">
        <f>IF('6c1 - MSA Attribute - Form'!D58="","",IF('6c1 - MSA Attribute - Form'!D58='6c1 - MSA Attribute - Form'!$C$8,'6c1 - MSA Attribute - Form'!$B$8,'6c1 - MSA Attribute - Form'!$B$9))</f>
        <v/>
      </c>
      <c r="S58" s="117" t="str">
        <f>IF('6c1 - MSA Attribute - Form'!E58="","",IF('6c1 - MSA Attribute - Form'!E58='6c1 - MSA Attribute - Form'!$C$8,'6c1 - MSA Attribute - Form'!$B$8,'6c1 - MSA Attribute - Form'!$B$9))</f>
        <v/>
      </c>
      <c r="T58" s="119" t="str">
        <f t="shared" si="12"/>
        <v/>
      </c>
      <c r="U58" s="117" t="str">
        <f>IF('6c1 - MSA Attribute - Form'!$C58="","",IF(AK58="TRUE",1,0))</f>
        <v/>
      </c>
      <c r="V58" s="119" t="str">
        <f>IF('6c1 - MSA Attribute - Form'!H58="","",IF('6c1 - MSA Attribute - Form'!G58='6c1 - MSA Attribute - Form'!$C$8,'6c1 - MSA Attribute - Form'!$B$8,'6c1 - MSA Attribute - Form'!$B$9))</f>
        <v/>
      </c>
      <c r="W58" s="117" t="str">
        <f>IF('6c1 - MSA Attribute - Form'!G58="","",IF('6c1 - MSA Attribute - Form'!H58='6c1 - MSA Attribute - Form'!$C$8,'6c1 - MSA Attribute - Form'!$B$8,'6c1 - MSA Attribute - Form'!$B$9))</f>
        <v/>
      </c>
      <c r="X58" s="119" t="str">
        <f t="shared" si="13"/>
        <v/>
      </c>
      <c r="Y58" s="117" t="str">
        <f>IF('6c1 - MSA Attribute - Form'!$C58="","",IF(AL58="TRUE",1,0))</f>
        <v/>
      </c>
      <c r="Z58" s="119" t="str">
        <f>IF('6c1 - MSA Attribute - Form'!K58="","",IF('6c1 - MSA Attribute - Form'!J58='6c1 - MSA Attribute - Form'!$C$8,'6c1 - MSA Attribute - Form'!$B$8,'6c1 - MSA Attribute - Form'!$B$9))</f>
        <v/>
      </c>
      <c r="AA58" s="119" t="str">
        <f>IF('6c1 - MSA Attribute - Form'!J58="","",IF('6c1 - MSA Attribute - Form'!K58='6c1 - MSA Attribute - Form'!$C$8,'6c1 - MSA Attribute - Form'!$B$8,'6c1 - MSA Attribute - Form'!$B$9))</f>
        <v/>
      </c>
      <c r="AB58" s="119" t="str">
        <f t="shared" si="14"/>
        <v/>
      </c>
      <c r="AC58" s="117" t="str">
        <f>IF('6c1 - MSA Attribute - Form'!$C58="","",IF(AM58="TRUE",1,0))</f>
        <v/>
      </c>
      <c r="AD58" s="116" t="str">
        <f>IF('6c1 - MSA Attribute - Form'!G58="","",IF(Z58="",AG58,AH58))</f>
        <v/>
      </c>
      <c r="AE58" s="116" t="str">
        <f>IF('6c1 - MSA Attribute - Form'!G58="","",IF(Z58="",AI58,AJ58))</f>
        <v/>
      </c>
      <c r="AF58" s="88"/>
      <c r="AG58" s="114" t="str">
        <f>IF('6c1 - MSA Attribute - Form'!G58="","",IF($R58+$S58+$V58+$W58=4,"TRUE",IF($R58+$S58+$V58+$W58=8,"TRUE","FALSE")))</f>
        <v/>
      </c>
      <c r="AH58" s="114" t="str">
        <f>IF('6c1 - MSA Attribute - Form'!J58="","",IF($R58+$S58+$V58+$W58+$Z58+$AA58=6,"TRUE",IF($R58+$S58+$V58+$W58+$Z58+$AA58=12,"TRUE","FALSE")))</f>
        <v/>
      </c>
      <c r="AI58" s="114" t="str">
        <f>IF('6c1 - MSA Attribute - Form'!G58="","",IF($R58+$S58+$V58+$W58+$Q58=5,"TRUE",IF($R58+$S58+$V58+$W58+$Q58=10,"TRUE","FALSE")))</f>
        <v/>
      </c>
      <c r="AJ58" s="114" t="str">
        <f>IF('6c1 - MSA Attribute - Form'!J58="","",IF($R58+$S58+$V58+$W58+$Z58+$AA58+$Q58=7,"TRUE",IF($R58+$S58+$V58+$W58+$Z58+$AA58+$Q58=14,"TRUE","FALSE")))</f>
        <v/>
      </c>
      <c r="AK58" s="113" t="str">
        <f>IF('6c1 - MSA Attribute - Form'!C58="","",IF('6c1 - MSA Attribute - Form'!Q58+'6c1 - MSA Attribute - Form'!R58+'6c1 - MSA Attribute - Form'!S58=3, "TRUE",IF('6c1 - MSA Attribute - Form'!Q58+'6c1 - MSA Attribute - Form'!R58+'6c1 - MSA Attribute - Form'!S58=6,"TRUE","FALSE")))</f>
        <v/>
      </c>
      <c r="AL58" s="113" t="str">
        <f>IF('6c1 - MSA Attribute - Form'!$C58="","",IF($Q58+V58+W58=3, "TRUE",IF($Q58+V58+W58=6,"TRUE","FALSE")))</f>
        <v/>
      </c>
      <c r="AM58" s="112" t="str">
        <f>IF('6c1 - MSA Attribute - Form'!J58="","",IF('6c1 - MSA Attribute - Form'!$C58="","",IF($Q58+Z58+AA58=3, "TRUE",IF($Q58+Z58+AA58=6,"TRUE","FALSE"))))</f>
        <v/>
      </c>
      <c r="AN58" s="111" t="str">
        <f t="shared" si="15"/>
        <v/>
      </c>
      <c r="AO58" s="111" t="str">
        <f t="shared" si="16"/>
        <v/>
      </c>
      <c r="AP58" s="111" t="str">
        <f t="shared" si="17"/>
        <v/>
      </c>
      <c r="AQ58" s="111" t="str">
        <f t="shared" si="18"/>
        <v/>
      </c>
      <c r="AR58" s="111" t="str">
        <f t="shared" si="19"/>
        <v/>
      </c>
      <c r="AS58" s="111" t="str">
        <f t="shared" si="23"/>
        <v/>
      </c>
      <c r="AT58" s="111" t="str">
        <f t="shared" si="20"/>
        <v/>
      </c>
      <c r="AU58" s="111" t="str">
        <f t="shared" si="21"/>
        <v/>
      </c>
      <c r="AV58" s="111" t="str">
        <f t="shared" si="22"/>
        <v/>
      </c>
    </row>
    <row r="59" spans="2:48" s="134" customFormat="1" ht="15.75">
      <c r="B59" s="133">
        <v>46</v>
      </c>
      <c r="C59" s="128"/>
      <c r="D59" s="127"/>
      <c r="E59" s="124"/>
      <c r="F59" s="137"/>
      <c r="G59" s="125"/>
      <c r="H59" s="124"/>
      <c r="I59" s="137"/>
      <c r="J59" s="125"/>
      <c r="K59" s="124"/>
      <c r="L59" s="131" t="str">
        <f>IF(D59="","",IF('6c1 - MSA Attribute - Form'!AD59="TRUE","Y","N"))</f>
        <v/>
      </c>
      <c r="M59" s="130" t="str">
        <f>IF(E59="","",IF('6c1 - MSA Attribute - Form'!AE59="TRUE","Y","N"))</f>
        <v/>
      </c>
      <c r="P59" s="121">
        <v>46</v>
      </c>
      <c r="Q59" s="120" t="str">
        <f>IF('6c1 - MSA Attribute - Form'!C59="","",IF('6c1 - MSA Attribute - Form'!C59='6c1 - MSA Attribute - Form'!$C$8,'6c1 - MSA Attribute - Form'!$B$8,'6c1 - MSA Attribute - Form'!$B$9))</f>
        <v/>
      </c>
      <c r="R59" s="119" t="str">
        <f>IF('6c1 - MSA Attribute - Form'!D59="","",IF('6c1 - MSA Attribute - Form'!D59='6c1 - MSA Attribute - Form'!$C$8,'6c1 - MSA Attribute - Form'!$B$8,'6c1 - MSA Attribute - Form'!$B$9))</f>
        <v/>
      </c>
      <c r="S59" s="117" t="str">
        <f>IF('6c1 - MSA Attribute - Form'!E59="","",IF('6c1 - MSA Attribute - Form'!E59='6c1 - MSA Attribute - Form'!$C$8,'6c1 - MSA Attribute - Form'!$B$8,'6c1 - MSA Attribute - Form'!$B$9))</f>
        <v/>
      </c>
      <c r="T59" s="119" t="str">
        <f t="shared" si="12"/>
        <v/>
      </c>
      <c r="U59" s="117" t="str">
        <f>IF('6c1 - MSA Attribute - Form'!$C59="","",IF(AK59="TRUE",1,0))</f>
        <v/>
      </c>
      <c r="V59" s="119" t="str">
        <f>IF('6c1 - MSA Attribute - Form'!H59="","",IF('6c1 - MSA Attribute - Form'!G59='6c1 - MSA Attribute - Form'!$C$8,'6c1 - MSA Attribute - Form'!$B$8,'6c1 - MSA Attribute - Form'!$B$9))</f>
        <v/>
      </c>
      <c r="W59" s="117" t="str">
        <f>IF('6c1 - MSA Attribute - Form'!G59="","",IF('6c1 - MSA Attribute - Form'!H59='6c1 - MSA Attribute - Form'!$C$8,'6c1 - MSA Attribute - Form'!$B$8,'6c1 - MSA Attribute - Form'!$B$9))</f>
        <v/>
      </c>
      <c r="X59" s="119" t="str">
        <f t="shared" si="13"/>
        <v/>
      </c>
      <c r="Y59" s="117" t="str">
        <f>IF('6c1 - MSA Attribute - Form'!$C59="","",IF(AL59="TRUE",1,0))</f>
        <v/>
      </c>
      <c r="Z59" s="119" t="str">
        <f>IF('6c1 - MSA Attribute - Form'!K59="","",IF('6c1 - MSA Attribute - Form'!J59='6c1 - MSA Attribute - Form'!$C$8,'6c1 - MSA Attribute - Form'!$B$8,'6c1 - MSA Attribute - Form'!$B$9))</f>
        <v/>
      </c>
      <c r="AA59" s="119" t="str">
        <f>IF('6c1 - MSA Attribute - Form'!J59="","",IF('6c1 - MSA Attribute - Form'!K59='6c1 - MSA Attribute - Form'!$C$8,'6c1 - MSA Attribute - Form'!$B$8,'6c1 - MSA Attribute - Form'!$B$9))</f>
        <v/>
      </c>
      <c r="AB59" s="119" t="str">
        <f t="shared" si="14"/>
        <v/>
      </c>
      <c r="AC59" s="117" t="str">
        <f>IF('6c1 - MSA Attribute - Form'!$C59="","",IF(AM59="TRUE",1,0))</f>
        <v/>
      </c>
      <c r="AD59" s="116" t="str">
        <f>IF('6c1 - MSA Attribute - Form'!G59="","",IF(Z59="",AG59,AH59))</f>
        <v/>
      </c>
      <c r="AE59" s="116" t="str">
        <f>IF('6c1 - MSA Attribute - Form'!G59="","",IF(Z59="",AI59,AJ59))</f>
        <v/>
      </c>
      <c r="AF59" s="88"/>
      <c r="AG59" s="114" t="str">
        <f>IF('6c1 - MSA Attribute - Form'!G59="","",IF($R59+$S59+$V59+$W59=4,"TRUE",IF($R59+$S59+$V59+$W59=8,"TRUE","FALSE")))</f>
        <v/>
      </c>
      <c r="AH59" s="114" t="str">
        <f>IF('6c1 - MSA Attribute - Form'!J59="","",IF($R59+$S59+$V59+$W59+$Z59+$AA59=6,"TRUE",IF($R59+$S59+$V59+$W59+$Z59+$AA59=12,"TRUE","FALSE")))</f>
        <v/>
      </c>
      <c r="AI59" s="114" t="str">
        <f>IF('6c1 - MSA Attribute - Form'!G59="","",IF($R59+$S59+$V59+$W59+$Q59=5,"TRUE",IF($R59+$S59+$V59+$W59+$Q59=10,"TRUE","FALSE")))</f>
        <v/>
      </c>
      <c r="AJ59" s="114" t="str">
        <f>IF('6c1 - MSA Attribute - Form'!J59="","",IF($R59+$S59+$V59+$W59+$Z59+$AA59+$Q59=7,"TRUE",IF($R59+$S59+$V59+$W59+$Z59+$AA59+$Q59=14,"TRUE","FALSE")))</f>
        <v/>
      </c>
      <c r="AK59" s="113" t="str">
        <f>IF('6c1 - MSA Attribute - Form'!C59="","",IF('6c1 - MSA Attribute - Form'!Q59+'6c1 - MSA Attribute - Form'!R59+'6c1 - MSA Attribute - Form'!S59=3, "TRUE",IF('6c1 - MSA Attribute - Form'!Q59+'6c1 - MSA Attribute - Form'!R59+'6c1 - MSA Attribute - Form'!S59=6,"TRUE","FALSE")))</f>
        <v/>
      </c>
      <c r="AL59" s="113" t="str">
        <f>IF('6c1 - MSA Attribute - Form'!$C59="","",IF($Q59+V59+W59=3, "TRUE",IF($Q59+V59+W59=6,"TRUE","FALSE")))</f>
        <v/>
      </c>
      <c r="AM59" s="112" t="str">
        <f>IF('6c1 - MSA Attribute - Form'!J59="","",IF('6c1 - MSA Attribute - Form'!$C59="","",IF($Q59+Z59+AA59=3, "TRUE",IF($Q59+Z59+AA59=6,"TRUE","FALSE"))))</f>
        <v/>
      </c>
      <c r="AN59" s="111" t="str">
        <f t="shared" si="15"/>
        <v/>
      </c>
      <c r="AO59" s="111" t="str">
        <f t="shared" si="16"/>
        <v/>
      </c>
      <c r="AP59" s="111" t="str">
        <f t="shared" si="17"/>
        <v/>
      </c>
      <c r="AQ59" s="111" t="str">
        <f t="shared" si="18"/>
        <v/>
      </c>
      <c r="AR59" s="111" t="str">
        <f t="shared" si="19"/>
        <v/>
      </c>
      <c r="AS59" s="111" t="str">
        <f t="shared" si="23"/>
        <v/>
      </c>
      <c r="AT59" s="111" t="str">
        <f t="shared" si="20"/>
        <v/>
      </c>
      <c r="AU59" s="111" t="str">
        <f t="shared" si="21"/>
        <v/>
      </c>
      <c r="AV59" s="111" t="str">
        <f t="shared" si="22"/>
        <v/>
      </c>
    </row>
    <row r="60" spans="2:48" s="134" customFormat="1" ht="15.75">
      <c r="B60" s="133">
        <v>47</v>
      </c>
      <c r="C60" s="128"/>
      <c r="D60" s="127"/>
      <c r="E60" s="124"/>
      <c r="F60" s="137"/>
      <c r="G60" s="125"/>
      <c r="H60" s="124"/>
      <c r="I60" s="137"/>
      <c r="J60" s="125"/>
      <c r="K60" s="124"/>
      <c r="L60" s="131" t="str">
        <f>IF(D60="","",IF('6c1 - MSA Attribute - Form'!AD60="TRUE","Y","N"))</f>
        <v/>
      </c>
      <c r="M60" s="130" t="str">
        <f>IF(E60="","",IF('6c1 - MSA Attribute - Form'!AE60="TRUE","Y","N"))</f>
        <v/>
      </c>
      <c r="P60" s="121">
        <v>47</v>
      </c>
      <c r="Q60" s="120" t="str">
        <f>IF('6c1 - MSA Attribute - Form'!C60="","",IF('6c1 - MSA Attribute - Form'!C60='6c1 - MSA Attribute - Form'!$C$8,'6c1 - MSA Attribute - Form'!$B$8,'6c1 - MSA Attribute - Form'!$B$9))</f>
        <v/>
      </c>
      <c r="R60" s="119" t="str">
        <f>IF('6c1 - MSA Attribute - Form'!D60="","",IF('6c1 - MSA Attribute - Form'!D60='6c1 - MSA Attribute - Form'!$C$8,'6c1 - MSA Attribute - Form'!$B$8,'6c1 - MSA Attribute - Form'!$B$9))</f>
        <v/>
      </c>
      <c r="S60" s="117" t="str">
        <f>IF('6c1 - MSA Attribute - Form'!E60="","",IF('6c1 - MSA Attribute - Form'!E60='6c1 - MSA Attribute - Form'!$C$8,'6c1 - MSA Attribute - Form'!$B$8,'6c1 - MSA Attribute - Form'!$B$9))</f>
        <v/>
      </c>
      <c r="T60" s="119" t="str">
        <f t="shared" si="12"/>
        <v/>
      </c>
      <c r="U60" s="117" t="str">
        <f>IF('6c1 - MSA Attribute - Form'!$C60="","",IF(AK60="TRUE",1,0))</f>
        <v/>
      </c>
      <c r="V60" s="119" t="str">
        <f>IF('6c1 - MSA Attribute - Form'!H60="","",IF('6c1 - MSA Attribute - Form'!G60='6c1 - MSA Attribute - Form'!$C$8,'6c1 - MSA Attribute - Form'!$B$8,'6c1 - MSA Attribute - Form'!$B$9))</f>
        <v/>
      </c>
      <c r="W60" s="117" t="str">
        <f>IF('6c1 - MSA Attribute - Form'!G60="","",IF('6c1 - MSA Attribute - Form'!H60='6c1 - MSA Attribute - Form'!$C$8,'6c1 - MSA Attribute - Form'!$B$8,'6c1 - MSA Attribute - Form'!$B$9))</f>
        <v/>
      </c>
      <c r="X60" s="119" t="str">
        <f t="shared" si="13"/>
        <v/>
      </c>
      <c r="Y60" s="117" t="str">
        <f>IF('6c1 - MSA Attribute - Form'!$C60="","",IF(AL60="TRUE",1,0))</f>
        <v/>
      </c>
      <c r="Z60" s="119" t="str">
        <f>IF('6c1 - MSA Attribute - Form'!K60="","",IF('6c1 - MSA Attribute - Form'!J60='6c1 - MSA Attribute - Form'!$C$8,'6c1 - MSA Attribute - Form'!$B$8,'6c1 - MSA Attribute - Form'!$B$9))</f>
        <v/>
      </c>
      <c r="AA60" s="119" t="str">
        <f>IF('6c1 - MSA Attribute - Form'!J60="","",IF('6c1 - MSA Attribute - Form'!K60='6c1 - MSA Attribute - Form'!$C$8,'6c1 - MSA Attribute - Form'!$B$8,'6c1 - MSA Attribute - Form'!$B$9))</f>
        <v/>
      </c>
      <c r="AB60" s="119" t="str">
        <f t="shared" si="14"/>
        <v/>
      </c>
      <c r="AC60" s="117" t="str">
        <f>IF('6c1 - MSA Attribute - Form'!$C60="","",IF(AM60="TRUE",1,0))</f>
        <v/>
      </c>
      <c r="AD60" s="116" t="str">
        <f>IF('6c1 - MSA Attribute - Form'!G60="","",IF(Z60="",AG60,AH60))</f>
        <v/>
      </c>
      <c r="AE60" s="116" t="str">
        <f>IF('6c1 - MSA Attribute - Form'!G60="","",IF(Z60="",AI60,AJ60))</f>
        <v/>
      </c>
      <c r="AF60" s="88"/>
      <c r="AG60" s="114" t="str">
        <f>IF('6c1 - MSA Attribute - Form'!G60="","",IF($R60+$S60+$V60+$W60=4,"TRUE",IF($R60+$S60+$V60+$W60=8,"TRUE","FALSE")))</f>
        <v/>
      </c>
      <c r="AH60" s="114" t="str">
        <f>IF('6c1 - MSA Attribute - Form'!J60="","",IF($R60+$S60+$V60+$W60+$Z60+$AA60=6,"TRUE",IF($R60+$S60+$V60+$W60+$Z60+$AA60=12,"TRUE","FALSE")))</f>
        <v/>
      </c>
      <c r="AI60" s="114" t="str">
        <f>IF('6c1 - MSA Attribute - Form'!G60="","",IF($R60+$S60+$V60+$W60+$Q60=5,"TRUE",IF($R60+$S60+$V60+$W60+$Q60=10,"TRUE","FALSE")))</f>
        <v/>
      </c>
      <c r="AJ60" s="114" t="str">
        <f>IF('6c1 - MSA Attribute - Form'!J60="","",IF($R60+$S60+$V60+$W60+$Z60+$AA60+$Q60=7,"TRUE",IF($R60+$S60+$V60+$W60+$Z60+$AA60+$Q60=14,"TRUE","FALSE")))</f>
        <v/>
      </c>
      <c r="AK60" s="113" t="str">
        <f>IF('6c1 - MSA Attribute - Form'!C60="","",IF('6c1 - MSA Attribute - Form'!Q60+'6c1 - MSA Attribute - Form'!R60+'6c1 - MSA Attribute - Form'!S60=3, "TRUE",IF('6c1 - MSA Attribute - Form'!Q60+'6c1 - MSA Attribute - Form'!R60+'6c1 - MSA Attribute - Form'!S60=6,"TRUE","FALSE")))</f>
        <v/>
      </c>
      <c r="AL60" s="113" t="str">
        <f>IF('6c1 - MSA Attribute - Form'!$C60="","",IF($Q60+V60+W60=3, "TRUE",IF($Q60+V60+W60=6,"TRUE","FALSE")))</f>
        <v/>
      </c>
      <c r="AM60" s="112" t="str">
        <f>IF('6c1 - MSA Attribute - Form'!J60="","",IF('6c1 - MSA Attribute - Form'!$C60="","",IF($Q60+Z60+AA60=3, "TRUE",IF($Q60+Z60+AA60=6,"TRUE","FALSE"))))</f>
        <v/>
      </c>
      <c r="AN60" s="111" t="str">
        <f t="shared" si="15"/>
        <v/>
      </c>
      <c r="AO60" s="111" t="str">
        <f t="shared" si="16"/>
        <v/>
      </c>
      <c r="AP60" s="111" t="str">
        <f t="shared" si="17"/>
        <v/>
      </c>
      <c r="AQ60" s="111" t="str">
        <f t="shared" si="18"/>
        <v/>
      </c>
      <c r="AR60" s="111" t="str">
        <f t="shared" si="19"/>
        <v/>
      </c>
      <c r="AS60" s="111" t="str">
        <f t="shared" si="23"/>
        <v/>
      </c>
      <c r="AT60" s="111" t="str">
        <f t="shared" si="20"/>
        <v/>
      </c>
      <c r="AU60" s="111" t="str">
        <f t="shared" si="21"/>
        <v/>
      </c>
      <c r="AV60" s="111" t="str">
        <f t="shared" si="22"/>
        <v/>
      </c>
    </row>
    <row r="61" spans="2:48" s="134" customFormat="1" ht="15.75">
      <c r="B61" s="133">
        <v>48</v>
      </c>
      <c r="C61" s="128"/>
      <c r="D61" s="127"/>
      <c r="E61" s="124"/>
      <c r="F61" s="137"/>
      <c r="G61" s="125"/>
      <c r="H61" s="124"/>
      <c r="I61" s="137"/>
      <c r="J61" s="125"/>
      <c r="K61" s="124"/>
      <c r="L61" s="131" t="str">
        <f>IF(D61="","",IF('6c1 - MSA Attribute - Form'!AD61="TRUE","Y","N"))</f>
        <v/>
      </c>
      <c r="M61" s="130" t="str">
        <f>IF(E61="","",IF('6c1 - MSA Attribute - Form'!AE61="TRUE","Y","N"))</f>
        <v/>
      </c>
      <c r="P61" s="121">
        <v>48</v>
      </c>
      <c r="Q61" s="120" t="str">
        <f>IF('6c1 - MSA Attribute - Form'!C61="","",IF('6c1 - MSA Attribute - Form'!C61='6c1 - MSA Attribute - Form'!$C$8,'6c1 - MSA Attribute - Form'!$B$8,'6c1 - MSA Attribute - Form'!$B$9))</f>
        <v/>
      </c>
      <c r="R61" s="119" t="str">
        <f>IF('6c1 - MSA Attribute - Form'!D61="","",IF('6c1 - MSA Attribute - Form'!D61='6c1 - MSA Attribute - Form'!$C$8,'6c1 - MSA Attribute - Form'!$B$8,'6c1 - MSA Attribute - Form'!$B$9))</f>
        <v/>
      </c>
      <c r="S61" s="117" t="str">
        <f>IF('6c1 - MSA Attribute - Form'!E61="","",IF('6c1 - MSA Attribute - Form'!E61='6c1 - MSA Attribute - Form'!$C$8,'6c1 - MSA Attribute - Form'!$B$8,'6c1 - MSA Attribute - Form'!$B$9))</f>
        <v/>
      </c>
      <c r="T61" s="119" t="str">
        <f t="shared" si="12"/>
        <v/>
      </c>
      <c r="U61" s="117" t="str">
        <f>IF('6c1 - MSA Attribute - Form'!$C61="","",IF(AK61="TRUE",1,0))</f>
        <v/>
      </c>
      <c r="V61" s="119" t="str">
        <f>IF('6c1 - MSA Attribute - Form'!H61="","",IF('6c1 - MSA Attribute - Form'!G61='6c1 - MSA Attribute - Form'!$C$8,'6c1 - MSA Attribute - Form'!$B$8,'6c1 - MSA Attribute - Form'!$B$9))</f>
        <v/>
      </c>
      <c r="W61" s="117" t="str">
        <f>IF('6c1 - MSA Attribute - Form'!G61="","",IF('6c1 - MSA Attribute - Form'!H61='6c1 - MSA Attribute - Form'!$C$8,'6c1 - MSA Attribute - Form'!$B$8,'6c1 - MSA Attribute - Form'!$B$9))</f>
        <v/>
      </c>
      <c r="X61" s="119" t="str">
        <f t="shared" si="13"/>
        <v/>
      </c>
      <c r="Y61" s="117" t="str">
        <f>IF('6c1 - MSA Attribute - Form'!$C61="","",IF(AL61="TRUE",1,0))</f>
        <v/>
      </c>
      <c r="Z61" s="119" t="str">
        <f>IF('6c1 - MSA Attribute - Form'!K61="","",IF('6c1 - MSA Attribute - Form'!J61='6c1 - MSA Attribute - Form'!$C$8,'6c1 - MSA Attribute - Form'!$B$8,'6c1 - MSA Attribute - Form'!$B$9))</f>
        <v/>
      </c>
      <c r="AA61" s="119" t="str">
        <f>IF('6c1 - MSA Attribute - Form'!J61="","",IF('6c1 - MSA Attribute - Form'!K61='6c1 - MSA Attribute - Form'!$C$8,'6c1 - MSA Attribute - Form'!$B$8,'6c1 - MSA Attribute - Form'!$B$9))</f>
        <v/>
      </c>
      <c r="AB61" s="119" t="str">
        <f t="shared" si="14"/>
        <v/>
      </c>
      <c r="AC61" s="117" t="str">
        <f>IF('6c1 - MSA Attribute - Form'!$C61="","",IF(AM61="TRUE",1,0))</f>
        <v/>
      </c>
      <c r="AD61" s="116" t="str">
        <f>IF('6c1 - MSA Attribute - Form'!G61="","",IF(Z61="",AG61,AH61))</f>
        <v/>
      </c>
      <c r="AE61" s="116" t="str">
        <f>IF('6c1 - MSA Attribute - Form'!G61="","",IF(Z61="",AI61,AJ61))</f>
        <v/>
      </c>
      <c r="AF61" s="88"/>
      <c r="AG61" s="114" t="str">
        <f>IF('6c1 - MSA Attribute - Form'!G61="","",IF($R61+$S61+$V61+$W61=4,"TRUE",IF($R61+$S61+$V61+$W61=8,"TRUE","FALSE")))</f>
        <v/>
      </c>
      <c r="AH61" s="114" t="str">
        <f>IF('6c1 - MSA Attribute - Form'!J61="","",IF($R61+$S61+$V61+$W61+$Z61+$AA61=6,"TRUE",IF($R61+$S61+$V61+$W61+$Z61+$AA61=12,"TRUE","FALSE")))</f>
        <v/>
      </c>
      <c r="AI61" s="114" t="str">
        <f>IF('6c1 - MSA Attribute - Form'!G61="","",IF($R61+$S61+$V61+$W61+$Q61=5,"TRUE",IF($R61+$S61+$V61+$W61+$Q61=10,"TRUE","FALSE")))</f>
        <v/>
      </c>
      <c r="AJ61" s="114" t="str">
        <f>IF('6c1 - MSA Attribute - Form'!J61="","",IF($R61+$S61+$V61+$W61+$Z61+$AA61+$Q61=7,"TRUE",IF($R61+$S61+$V61+$W61+$Z61+$AA61+$Q61=14,"TRUE","FALSE")))</f>
        <v/>
      </c>
      <c r="AK61" s="113" t="str">
        <f>IF('6c1 - MSA Attribute - Form'!C61="","",IF('6c1 - MSA Attribute - Form'!Q61+'6c1 - MSA Attribute - Form'!R61+'6c1 - MSA Attribute - Form'!S61=3, "TRUE",IF('6c1 - MSA Attribute - Form'!Q61+'6c1 - MSA Attribute - Form'!R61+'6c1 - MSA Attribute - Form'!S61=6,"TRUE","FALSE")))</f>
        <v/>
      </c>
      <c r="AL61" s="113" t="str">
        <f>IF('6c1 - MSA Attribute - Form'!$C61="","",IF($Q61+V61+W61=3, "TRUE",IF($Q61+V61+W61=6,"TRUE","FALSE")))</f>
        <v/>
      </c>
      <c r="AM61" s="112" t="str">
        <f>IF('6c1 - MSA Attribute - Form'!J61="","",IF('6c1 - MSA Attribute - Form'!$C61="","",IF($Q61+Z61+AA61=3, "TRUE",IF($Q61+Z61+AA61=6,"TRUE","FALSE"))))</f>
        <v/>
      </c>
      <c r="AN61" s="111" t="str">
        <f t="shared" si="15"/>
        <v/>
      </c>
      <c r="AO61" s="111" t="str">
        <f t="shared" si="16"/>
        <v/>
      </c>
      <c r="AP61" s="111" t="str">
        <f t="shared" si="17"/>
        <v/>
      </c>
      <c r="AQ61" s="111" t="str">
        <f t="shared" si="18"/>
        <v/>
      </c>
      <c r="AR61" s="111" t="str">
        <f t="shared" si="19"/>
        <v/>
      </c>
      <c r="AS61" s="111" t="str">
        <f t="shared" si="23"/>
        <v/>
      </c>
      <c r="AT61" s="111" t="str">
        <f t="shared" si="20"/>
        <v/>
      </c>
      <c r="AU61" s="111" t="str">
        <f t="shared" si="21"/>
        <v/>
      </c>
      <c r="AV61" s="111" t="str">
        <f t="shared" si="22"/>
        <v/>
      </c>
    </row>
    <row r="62" spans="2:48" s="134" customFormat="1" ht="15.75">
      <c r="B62" s="133">
        <v>49</v>
      </c>
      <c r="C62" s="128"/>
      <c r="D62" s="127"/>
      <c r="E62" s="124"/>
      <c r="F62" s="137"/>
      <c r="G62" s="125"/>
      <c r="H62" s="124"/>
      <c r="I62" s="137"/>
      <c r="J62" s="125"/>
      <c r="K62" s="124"/>
      <c r="L62" s="131" t="str">
        <f>IF(D62="","",IF('6c1 - MSA Attribute - Form'!AD62="TRUE","Y","N"))</f>
        <v/>
      </c>
      <c r="M62" s="130" t="str">
        <f>IF(E62="","",IF('6c1 - MSA Attribute - Form'!AE62="TRUE","Y","N"))</f>
        <v/>
      </c>
      <c r="P62" s="121">
        <v>49</v>
      </c>
      <c r="Q62" s="120" t="str">
        <f>IF('6c1 - MSA Attribute - Form'!C62="","",IF('6c1 - MSA Attribute - Form'!C62='6c1 - MSA Attribute - Form'!$C$8,'6c1 - MSA Attribute - Form'!$B$8,'6c1 - MSA Attribute - Form'!$B$9))</f>
        <v/>
      </c>
      <c r="R62" s="119" t="str">
        <f>IF('6c1 - MSA Attribute - Form'!D62="","",IF('6c1 - MSA Attribute - Form'!D62='6c1 - MSA Attribute - Form'!$C$8,'6c1 - MSA Attribute - Form'!$B$8,'6c1 - MSA Attribute - Form'!$B$9))</f>
        <v/>
      </c>
      <c r="S62" s="117" t="str">
        <f>IF('6c1 - MSA Attribute - Form'!E62="","",IF('6c1 - MSA Attribute - Form'!E62='6c1 - MSA Attribute - Form'!$C$8,'6c1 - MSA Attribute - Form'!$B$8,'6c1 - MSA Attribute - Form'!$B$9))</f>
        <v/>
      </c>
      <c r="T62" s="119" t="str">
        <f t="shared" si="12"/>
        <v/>
      </c>
      <c r="U62" s="117" t="str">
        <f>IF('6c1 - MSA Attribute - Form'!$C62="","",IF(AK62="TRUE",1,0))</f>
        <v/>
      </c>
      <c r="V62" s="119" t="str">
        <f>IF('6c1 - MSA Attribute - Form'!H62="","",IF('6c1 - MSA Attribute - Form'!G62='6c1 - MSA Attribute - Form'!$C$8,'6c1 - MSA Attribute - Form'!$B$8,'6c1 - MSA Attribute - Form'!$B$9))</f>
        <v/>
      </c>
      <c r="W62" s="117" t="str">
        <f>IF('6c1 - MSA Attribute - Form'!G62="","",IF('6c1 - MSA Attribute - Form'!H62='6c1 - MSA Attribute - Form'!$C$8,'6c1 - MSA Attribute - Form'!$B$8,'6c1 - MSA Attribute - Form'!$B$9))</f>
        <v/>
      </c>
      <c r="X62" s="119" t="str">
        <f t="shared" si="13"/>
        <v/>
      </c>
      <c r="Y62" s="117" t="str">
        <f>IF('6c1 - MSA Attribute - Form'!$C62="","",IF(AL62="TRUE",1,0))</f>
        <v/>
      </c>
      <c r="Z62" s="119" t="str">
        <f>IF('6c1 - MSA Attribute - Form'!K62="","",IF('6c1 - MSA Attribute - Form'!J62='6c1 - MSA Attribute - Form'!$C$8,'6c1 - MSA Attribute - Form'!$B$8,'6c1 - MSA Attribute - Form'!$B$9))</f>
        <v/>
      </c>
      <c r="AA62" s="119" t="str">
        <f>IF('6c1 - MSA Attribute - Form'!J62="","",IF('6c1 - MSA Attribute - Form'!K62='6c1 - MSA Attribute - Form'!$C$8,'6c1 - MSA Attribute - Form'!$B$8,'6c1 - MSA Attribute - Form'!$B$9))</f>
        <v/>
      </c>
      <c r="AB62" s="119" t="str">
        <f t="shared" si="14"/>
        <v/>
      </c>
      <c r="AC62" s="117" t="str">
        <f>IF('6c1 - MSA Attribute - Form'!$C62="","",IF(AM62="TRUE",1,0))</f>
        <v/>
      </c>
      <c r="AD62" s="116" t="str">
        <f>IF('6c1 - MSA Attribute - Form'!G62="","",IF(Z62="",AG62,AH62))</f>
        <v/>
      </c>
      <c r="AE62" s="116" t="str">
        <f>IF('6c1 - MSA Attribute - Form'!G62="","",IF(Z62="",AI62,AJ62))</f>
        <v/>
      </c>
      <c r="AF62" s="88"/>
      <c r="AG62" s="114" t="str">
        <f>IF('6c1 - MSA Attribute - Form'!G62="","",IF($R62+$S62+$V62+$W62=4,"TRUE",IF($R62+$S62+$V62+$W62=8,"TRUE","FALSE")))</f>
        <v/>
      </c>
      <c r="AH62" s="114" t="str">
        <f>IF('6c1 - MSA Attribute - Form'!J62="","",IF($R62+$S62+$V62+$W62+$Z62+$AA62=6,"TRUE",IF($R62+$S62+$V62+$W62+$Z62+$AA62=12,"TRUE","FALSE")))</f>
        <v/>
      </c>
      <c r="AI62" s="114" t="str">
        <f>IF('6c1 - MSA Attribute - Form'!G62="","",IF($R62+$S62+$V62+$W62+$Q62=5,"TRUE",IF($R62+$S62+$V62+$W62+$Q62=10,"TRUE","FALSE")))</f>
        <v/>
      </c>
      <c r="AJ62" s="114" t="str">
        <f>IF('6c1 - MSA Attribute - Form'!J62="","",IF($R62+$S62+$V62+$W62+$Z62+$AA62+$Q62=7,"TRUE",IF($R62+$S62+$V62+$W62+$Z62+$AA62+$Q62=14,"TRUE","FALSE")))</f>
        <v/>
      </c>
      <c r="AK62" s="113" t="str">
        <f>IF('6c1 - MSA Attribute - Form'!C62="","",IF('6c1 - MSA Attribute - Form'!Q62+'6c1 - MSA Attribute - Form'!R62+'6c1 - MSA Attribute - Form'!S62=3, "TRUE",IF('6c1 - MSA Attribute - Form'!Q62+'6c1 - MSA Attribute - Form'!R62+'6c1 - MSA Attribute - Form'!S62=6,"TRUE","FALSE")))</f>
        <v/>
      </c>
      <c r="AL62" s="113" t="str">
        <f>IF('6c1 - MSA Attribute - Form'!$C62="","",IF($Q62+V62+W62=3, "TRUE",IF($Q62+V62+W62=6,"TRUE","FALSE")))</f>
        <v/>
      </c>
      <c r="AM62" s="112" t="str">
        <f>IF('6c1 - MSA Attribute - Form'!J62="","",IF('6c1 - MSA Attribute - Form'!$C62="","",IF($Q62+Z62+AA62=3, "TRUE",IF($Q62+Z62+AA62=6,"TRUE","FALSE"))))</f>
        <v/>
      </c>
      <c r="AN62" s="111" t="str">
        <f t="shared" si="15"/>
        <v/>
      </c>
      <c r="AO62" s="111" t="str">
        <f t="shared" si="16"/>
        <v/>
      </c>
      <c r="AP62" s="111" t="str">
        <f t="shared" si="17"/>
        <v/>
      </c>
      <c r="AQ62" s="111" t="str">
        <f t="shared" si="18"/>
        <v/>
      </c>
      <c r="AR62" s="111" t="str">
        <f t="shared" si="19"/>
        <v/>
      </c>
      <c r="AS62" s="111" t="str">
        <f t="shared" si="23"/>
        <v/>
      </c>
      <c r="AT62" s="111" t="str">
        <f t="shared" si="20"/>
        <v/>
      </c>
      <c r="AU62" s="111" t="str">
        <f t="shared" si="21"/>
        <v/>
      </c>
      <c r="AV62" s="111" t="str">
        <f t="shared" si="22"/>
        <v/>
      </c>
    </row>
    <row r="63" spans="2:48" s="134" customFormat="1" ht="15.75">
      <c r="B63" s="133">
        <v>50</v>
      </c>
      <c r="C63" s="128"/>
      <c r="D63" s="127"/>
      <c r="E63" s="124"/>
      <c r="F63" s="137"/>
      <c r="G63" s="125"/>
      <c r="H63" s="124"/>
      <c r="I63" s="137"/>
      <c r="J63" s="125"/>
      <c r="K63" s="124"/>
      <c r="L63" s="131" t="str">
        <f>IF(D63="","",IF('6c1 - MSA Attribute - Form'!AD63="TRUE","Y","N"))</f>
        <v/>
      </c>
      <c r="M63" s="130" t="str">
        <f>IF(E63="","",IF('6c1 - MSA Attribute - Form'!AE63="TRUE","Y","N"))</f>
        <v/>
      </c>
      <c r="P63" s="121">
        <v>50</v>
      </c>
      <c r="Q63" s="120" t="str">
        <f>IF('6c1 - MSA Attribute - Form'!C63="","",IF('6c1 - MSA Attribute - Form'!C63='6c1 - MSA Attribute - Form'!$C$8,'6c1 - MSA Attribute - Form'!$B$8,'6c1 - MSA Attribute - Form'!$B$9))</f>
        <v/>
      </c>
      <c r="R63" s="119" t="str">
        <f>IF('6c1 - MSA Attribute - Form'!D63="","",IF('6c1 - MSA Attribute - Form'!D63='6c1 - MSA Attribute - Form'!$C$8,'6c1 - MSA Attribute - Form'!$B$8,'6c1 - MSA Attribute - Form'!$B$9))</f>
        <v/>
      </c>
      <c r="S63" s="117" t="str">
        <f>IF('6c1 - MSA Attribute - Form'!E63="","",IF('6c1 - MSA Attribute - Form'!E63='6c1 - MSA Attribute - Form'!$C$8,'6c1 - MSA Attribute - Form'!$B$8,'6c1 - MSA Attribute - Form'!$B$9))</f>
        <v/>
      </c>
      <c r="T63" s="119" t="str">
        <f t="shared" si="12"/>
        <v/>
      </c>
      <c r="U63" s="117" t="str">
        <f>IF('6c1 - MSA Attribute - Form'!$C63="","",IF(AK63="TRUE",1,0))</f>
        <v/>
      </c>
      <c r="V63" s="119" t="str">
        <f>IF('6c1 - MSA Attribute - Form'!H63="","",IF('6c1 - MSA Attribute - Form'!G63='6c1 - MSA Attribute - Form'!$C$8,'6c1 - MSA Attribute - Form'!$B$8,'6c1 - MSA Attribute - Form'!$B$9))</f>
        <v/>
      </c>
      <c r="W63" s="117" t="str">
        <f>IF('6c1 - MSA Attribute - Form'!G63="","",IF('6c1 - MSA Attribute - Form'!H63='6c1 - MSA Attribute - Form'!$C$8,'6c1 - MSA Attribute - Form'!$B$8,'6c1 - MSA Attribute - Form'!$B$9))</f>
        <v/>
      </c>
      <c r="X63" s="119" t="str">
        <f t="shared" si="13"/>
        <v/>
      </c>
      <c r="Y63" s="117" t="str">
        <f>IF('6c1 - MSA Attribute - Form'!$C63="","",IF(AL63="TRUE",1,0))</f>
        <v/>
      </c>
      <c r="Z63" s="119" t="str">
        <f>IF('6c1 - MSA Attribute - Form'!K63="","",IF('6c1 - MSA Attribute - Form'!J63='6c1 - MSA Attribute - Form'!$C$8,'6c1 - MSA Attribute - Form'!$B$8,'6c1 - MSA Attribute - Form'!$B$9))</f>
        <v/>
      </c>
      <c r="AA63" s="119" t="str">
        <f>IF('6c1 - MSA Attribute - Form'!J63="","",IF('6c1 - MSA Attribute - Form'!K63='6c1 - MSA Attribute - Form'!$C$8,'6c1 - MSA Attribute - Form'!$B$8,'6c1 - MSA Attribute - Form'!$B$9))</f>
        <v/>
      </c>
      <c r="AB63" s="119" t="str">
        <f t="shared" si="14"/>
        <v/>
      </c>
      <c r="AC63" s="117" t="str">
        <f>IF('6c1 - MSA Attribute - Form'!$C63="","",IF(AM63="TRUE",1,0))</f>
        <v/>
      </c>
      <c r="AD63" s="116" t="str">
        <f>IF('6c1 - MSA Attribute - Form'!G63="","",IF(Z63="",AG63,AH63))</f>
        <v/>
      </c>
      <c r="AE63" s="116" t="str">
        <f>IF('6c1 - MSA Attribute - Form'!G63="","",IF(Z63="",AI63,AJ63))</f>
        <v/>
      </c>
      <c r="AF63" s="88"/>
      <c r="AG63" s="114" t="str">
        <f>IF('6c1 - MSA Attribute - Form'!G63="","",IF($R63+$S63+$V63+$W63=4,"TRUE",IF($R63+$S63+$V63+$W63=8,"TRUE","FALSE")))</f>
        <v/>
      </c>
      <c r="AH63" s="114" t="str">
        <f>IF('6c1 - MSA Attribute - Form'!J63="","",IF($R63+$S63+$V63+$W63+$Z63+$AA63=6,"TRUE",IF($R63+$S63+$V63+$W63+$Z63+$AA63=12,"TRUE","FALSE")))</f>
        <v/>
      </c>
      <c r="AI63" s="114" t="str">
        <f>IF('6c1 - MSA Attribute - Form'!G63="","",IF($R63+$S63+$V63+$W63+$Q63=5,"TRUE",IF($R63+$S63+$V63+$W63+$Q63=10,"TRUE","FALSE")))</f>
        <v/>
      </c>
      <c r="AJ63" s="114" t="str">
        <f>IF('6c1 - MSA Attribute - Form'!J63="","",IF($R63+$S63+$V63+$W63+$Z63+$AA63+$Q63=7,"TRUE",IF($R63+$S63+$V63+$W63+$Z63+$AA63+$Q63=14,"TRUE","FALSE")))</f>
        <v/>
      </c>
      <c r="AK63" s="113" t="str">
        <f>IF('6c1 - MSA Attribute - Form'!C63="","",IF('6c1 - MSA Attribute - Form'!Q63+'6c1 - MSA Attribute - Form'!R63+'6c1 - MSA Attribute - Form'!S63=3, "TRUE",IF('6c1 - MSA Attribute - Form'!Q63+'6c1 - MSA Attribute - Form'!R63+'6c1 - MSA Attribute - Form'!S63=6,"TRUE","FALSE")))</f>
        <v/>
      </c>
      <c r="AL63" s="113" t="str">
        <f>IF('6c1 - MSA Attribute - Form'!$C63="","",IF($Q63+V63+W63=3, "TRUE",IF($Q63+V63+W63=6,"TRUE","FALSE")))</f>
        <v/>
      </c>
      <c r="AM63" s="112" t="str">
        <f>IF('6c1 - MSA Attribute - Form'!J63="","",IF('6c1 - MSA Attribute - Form'!$C63="","",IF($Q63+Z63+AA63=3, "TRUE",IF($Q63+Z63+AA63=6,"TRUE","FALSE"))))</f>
        <v/>
      </c>
      <c r="AN63" s="111" t="str">
        <f t="shared" si="15"/>
        <v/>
      </c>
      <c r="AO63" s="111" t="str">
        <f t="shared" si="16"/>
        <v/>
      </c>
      <c r="AP63" s="111" t="str">
        <f t="shared" si="17"/>
        <v/>
      </c>
      <c r="AQ63" s="111" t="str">
        <f t="shared" si="18"/>
        <v/>
      </c>
      <c r="AR63" s="111" t="str">
        <f t="shared" si="19"/>
        <v/>
      </c>
      <c r="AS63" s="111" t="str">
        <f t="shared" si="23"/>
        <v/>
      </c>
      <c r="AT63" s="111" t="str">
        <f t="shared" si="20"/>
        <v/>
      </c>
      <c r="AU63" s="111" t="str">
        <f t="shared" si="21"/>
        <v/>
      </c>
      <c r="AV63" s="111" t="str">
        <f t="shared" si="22"/>
        <v/>
      </c>
    </row>
    <row r="64" spans="2:48" s="134" customFormat="1" ht="15.75">
      <c r="B64" s="133">
        <v>51</v>
      </c>
      <c r="C64" s="128"/>
      <c r="D64" s="127"/>
      <c r="E64" s="124"/>
      <c r="F64" s="137"/>
      <c r="G64" s="125"/>
      <c r="H64" s="124"/>
      <c r="I64" s="137"/>
      <c r="J64" s="125"/>
      <c r="K64" s="124"/>
      <c r="L64" s="131" t="str">
        <f>IF(D64="","",IF('6c1 - MSA Attribute - Form'!AD64="TRUE","Y","N"))</f>
        <v/>
      </c>
      <c r="M64" s="130" t="str">
        <f>IF(E64="","",IF('6c1 - MSA Attribute - Form'!AE64="TRUE","Y","N"))</f>
        <v/>
      </c>
      <c r="P64" s="121">
        <v>51</v>
      </c>
      <c r="Q64" s="120" t="str">
        <f>IF('6c1 - MSA Attribute - Form'!C64="","",IF('6c1 - MSA Attribute - Form'!C64='6c1 - MSA Attribute - Form'!$C$8,'6c1 - MSA Attribute - Form'!$B$8,'6c1 - MSA Attribute - Form'!$B$9))</f>
        <v/>
      </c>
      <c r="R64" s="119" t="str">
        <f>IF('6c1 - MSA Attribute - Form'!D64="","",IF('6c1 - MSA Attribute - Form'!D64='6c1 - MSA Attribute - Form'!$C$8,'6c1 - MSA Attribute - Form'!$B$8,'6c1 - MSA Attribute - Form'!$B$9))</f>
        <v/>
      </c>
      <c r="S64" s="117" t="str">
        <f>IF('6c1 - MSA Attribute - Form'!E64="","",IF('6c1 - MSA Attribute - Form'!E64='6c1 - MSA Attribute - Form'!$C$8,'6c1 - MSA Attribute - Form'!$B$8,'6c1 - MSA Attribute - Form'!$B$9))</f>
        <v/>
      </c>
      <c r="T64" s="119" t="str">
        <f t="shared" si="12"/>
        <v/>
      </c>
      <c r="U64" s="117" t="str">
        <f>IF('6c1 - MSA Attribute - Form'!$C64="","",IF(AK64="TRUE",1,0))</f>
        <v/>
      </c>
      <c r="V64" s="119" t="str">
        <f>IF('6c1 - MSA Attribute - Form'!H64="","",IF('6c1 - MSA Attribute - Form'!G64='6c1 - MSA Attribute - Form'!$C$8,'6c1 - MSA Attribute - Form'!$B$8,'6c1 - MSA Attribute - Form'!$B$9))</f>
        <v/>
      </c>
      <c r="W64" s="117" t="str">
        <f>IF('6c1 - MSA Attribute - Form'!G64="","",IF('6c1 - MSA Attribute - Form'!H64='6c1 - MSA Attribute - Form'!$C$8,'6c1 - MSA Attribute - Form'!$B$8,'6c1 - MSA Attribute - Form'!$B$9))</f>
        <v/>
      </c>
      <c r="X64" s="119" t="str">
        <f t="shared" si="13"/>
        <v/>
      </c>
      <c r="Y64" s="117" t="str">
        <f>IF('6c1 - MSA Attribute - Form'!$C64="","",IF(AL64="TRUE",1,0))</f>
        <v/>
      </c>
      <c r="Z64" s="119" t="str">
        <f>IF('6c1 - MSA Attribute - Form'!K64="","",IF('6c1 - MSA Attribute - Form'!J64='6c1 - MSA Attribute - Form'!$C$8,'6c1 - MSA Attribute - Form'!$B$8,'6c1 - MSA Attribute - Form'!$B$9))</f>
        <v/>
      </c>
      <c r="AA64" s="119" t="str">
        <f>IF('6c1 - MSA Attribute - Form'!J64="","",IF('6c1 - MSA Attribute - Form'!K64='6c1 - MSA Attribute - Form'!$C$8,'6c1 - MSA Attribute - Form'!$B$8,'6c1 - MSA Attribute - Form'!$B$9))</f>
        <v/>
      </c>
      <c r="AB64" s="119" t="str">
        <f t="shared" si="14"/>
        <v/>
      </c>
      <c r="AC64" s="117" t="str">
        <f>IF('6c1 - MSA Attribute - Form'!$C64="","",IF(AM64="TRUE",1,0))</f>
        <v/>
      </c>
      <c r="AD64" s="116" t="str">
        <f>IF('6c1 - MSA Attribute - Form'!G64="","",IF(Z64="",AG64,AH64))</f>
        <v/>
      </c>
      <c r="AE64" s="116" t="str">
        <f>IF('6c1 - MSA Attribute - Form'!G64="","",IF(Z64="",AI64,AJ64))</f>
        <v/>
      </c>
      <c r="AF64" s="88"/>
      <c r="AG64" s="114" t="str">
        <f>IF('6c1 - MSA Attribute - Form'!G64="","",IF($R64+$S64+$V64+$W64=4,"TRUE",IF($R64+$S64+$V64+$W64=8,"TRUE","FALSE")))</f>
        <v/>
      </c>
      <c r="AH64" s="114" t="str">
        <f>IF('6c1 - MSA Attribute - Form'!J64="","",IF($R64+$S64+$V64+$W64+$Z64+$AA64=6,"TRUE",IF($R64+$S64+$V64+$W64+$Z64+$AA64=12,"TRUE","FALSE")))</f>
        <v/>
      </c>
      <c r="AI64" s="114" t="str">
        <f>IF('6c1 - MSA Attribute - Form'!G64="","",IF($R64+$S64+$V64+$W64+$Q64=5,"TRUE",IF($R64+$S64+$V64+$W64+$Q64=10,"TRUE","FALSE")))</f>
        <v/>
      </c>
      <c r="AJ64" s="114" t="str">
        <f>IF('6c1 - MSA Attribute - Form'!J64="","",IF($R64+$S64+$V64+$W64+$Z64+$AA64+$Q64=7,"TRUE",IF($R64+$S64+$V64+$W64+$Z64+$AA64+$Q64=14,"TRUE","FALSE")))</f>
        <v/>
      </c>
      <c r="AK64" s="113" t="str">
        <f>IF('6c1 - MSA Attribute - Form'!C64="","",IF('6c1 - MSA Attribute - Form'!Q64+'6c1 - MSA Attribute - Form'!R64+'6c1 - MSA Attribute - Form'!S64=3, "TRUE",IF('6c1 - MSA Attribute - Form'!Q64+'6c1 - MSA Attribute - Form'!R64+'6c1 - MSA Attribute - Form'!S64=6,"TRUE","FALSE")))</f>
        <v/>
      </c>
      <c r="AL64" s="113" t="str">
        <f>IF('6c1 - MSA Attribute - Form'!$C64="","",IF($Q64+V64+W64=3, "TRUE",IF($Q64+V64+W64=6,"TRUE","FALSE")))</f>
        <v/>
      </c>
      <c r="AM64" s="112" t="str">
        <f>IF('6c1 - MSA Attribute - Form'!J64="","",IF('6c1 - MSA Attribute - Form'!$C64="","",IF($Q64+Z64+AA64=3, "TRUE",IF($Q64+Z64+AA64=6,"TRUE","FALSE"))))</f>
        <v/>
      </c>
      <c r="AN64" s="111" t="str">
        <f t="shared" si="15"/>
        <v/>
      </c>
      <c r="AO64" s="111" t="str">
        <f t="shared" si="16"/>
        <v/>
      </c>
      <c r="AP64" s="111" t="str">
        <f t="shared" si="17"/>
        <v/>
      </c>
      <c r="AQ64" s="111" t="str">
        <f t="shared" si="18"/>
        <v/>
      </c>
      <c r="AR64" s="111" t="str">
        <f t="shared" si="19"/>
        <v/>
      </c>
      <c r="AS64" s="111" t="str">
        <f t="shared" si="23"/>
        <v/>
      </c>
      <c r="AT64" s="111" t="str">
        <f t="shared" si="20"/>
        <v/>
      </c>
      <c r="AU64" s="111" t="str">
        <f t="shared" si="21"/>
        <v/>
      </c>
      <c r="AV64" s="111" t="str">
        <f t="shared" si="22"/>
        <v/>
      </c>
    </row>
    <row r="65" spans="2:48" s="134" customFormat="1" ht="15.75">
      <c r="B65" s="133">
        <v>52</v>
      </c>
      <c r="C65" s="128"/>
      <c r="D65" s="127"/>
      <c r="E65" s="124"/>
      <c r="F65" s="137"/>
      <c r="G65" s="125"/>
      <c r="H65" s="124"/>
      <c r="I65" s="137"/>
      <c r="J65" s="125"/>
      <c r="K65" s="124"/>
      <c r="L65" s="131" t="str">
        <f>IF(D65="","",IF('6c1 - MSA Attribute - Form'!AD65="TRUE","Y","N"))</f>
        <v/>
      </c>
      <c r="M65" s="130" t="str">
        <f>IF(E65="","",IF('6c1 - MSA Attribute - Form'!AE65="TRUE","Y","N"))</f>
        <v/>
      </c>
      <c r="P65" s="121">
        <v>52</v>
      </c>
      <c r="Q65" s="120" t="str">
        <f>IF('6c1 - MSA Attribute - Form'!C65="","",IF('6c1 - MSA Attribute - Form'!C65='6c1 - MSA Attribute - Form'!$C$8,'6c1 - MSA Attribute - Form'!$B$8,'6c1 - MSA Attribute - Form'!$B$9))</f>
        <v/>
      </c>
      <c r="R65" s="119" t="str">
        <f>IF('6c1 - MSA Attribute - Form'!D65="","",IF('6c1 - MSA Attribute - Form'!D65='6c1 - MSA Attribute - Form'!$C$8,'6c1 - MSA Attribute - Form'!$B$8,'6c1 - MSA Attribute - Form'!$B$9))</f>
        <v/>
      </c>
      <c r="S65" s="117" t="str">
        <f>IF('6c1 - MSA Attribute - Form'!E65="","",IF('6c1 - MSA Attribute - Form'!E65='6c1 - MSA Attribute - Form'!$C$8,'6c1 - MSA Attribute - Form'!$B$8,'6c1 - MSA Attribute - Form'!$B$9))</f>
        <v/>
      </c>
      <c r="T65" s="119" t="str">
        <f t="shared" si="12"/>
        <v/>
      </c>
      <c r="U65" s="117" t="str">
        <f>IF('6c1 - MSA Attribute - Form'!$C65="","",IF(AK65="TRUE",1,0))</f>
        <v/>
      </c>
      <c r="V65" s="119" t="str">
        <f>IF('6c1 - MSA Attribute - Form'!H65="","",IF('6c1 - MSA Attribute - Form'!G65='6c1 - MSA Attribute - Form'!$C$8,'6c1 - MSA Attribute - Form'!$B$8,'6c1 - MSA Attribute - Form'!$B$9))</f>
        <v/>
      </c>
      <c r="W65" s="117" t="str">
        <f>IF('6c1 - MSA Attribute - Form'!G65="","",IF('6c1 - MSA Attribute - Form'!H65='6c1 - MSA Attribute - Form'!$C$8,'6c1 - MSA Attribute - Form'!$B$8,'6c1 - MSA Attribute - Form'!$B$9))</f>
        <v/>
      </c>
      <c r="X65" s="119" t="str">
        <f t="shared" si="13"/>
        <v/>
      </c>
      <c r="Y65" s="117" t="str">
        <f>IF('6c1 - MSA Attribute - Form'!$C65="","",IF(AL65="TRUE",1,0))</f>
        <v/>
      </c>
      <c r="Z65" s="119" t="str">
        <f>IF('6c1 - MSA Attribute - Form'!K65="","",IF('6c1 - MSA Attribute - Form'!J65='6c1 - MSA Attribute - Form'!$C$8,'6c1 - MSA Attribute - Form'!$B$8,'6c1 - MSA Attribute - Form'!$B$9))</f>
        <v/>
      </c>
      <c r="AA65" s="119" t="str">
        <f>IF('6c1 - MSA Attribute - Form'!J65="","",IF('6c1 - MSA Attribute - Form'!K65='6c1 - MSA Attribute - Form'!$C$8,'6c1 - MSA Attribute - Form'!$B$8,'6c1 - MSA Attribute - Form'!$B$9))</f>
        <v/>
      </c>
      <c r="AB65" s="119" t="str">
        <f t="shared" si="14"/>
        <v/>
      </c>
      <c r="AC65" s="117" t="str">
        <f>IF('6c1 - MSA Attribute - Form'!$C65="","",IF(AM65="TRUE",1,0))</f>
        <v/>
      </c>
      <c r="AD65" s="116" t="str">
        <f>IF('6c1 - MSA Attribute - Form'!G65="","",IF(Z65="",AG65,AH65))</f>
        <v/>
      </c>
      <c r="AE65" s="116" t="str">
        <f>IF('6c1 - MSA Attribute - Form'!G65="","",IF(Z65="",AI65,AJ65))</f>
        <v/>
      </c>
      <c r="AF65" s="88"/>
      <c r="AG65" s="114" t="str">
        <f>IF('6c1 - MSA Attribute - Form'!G65="","",IF($R65+$S65+$V65+$W65=4,"TRUE",IF($R65+$S65+$V65+$W65=8,"TRUE","FALSE")))</f>
        <v/>
      </c>
      <c r="AH65" s="114" t="str">
        <f>IF('6c1 - MSA Attribute - Form'!J65="","",IF($R65+$S65+$V65+$W65+$Z65+$AA65=6,"TRUE",IF($R65+$S65+$V65+$W65+$Z65+$AA65=12,"TRUE","FALSE")))</f>
        <v/>
      </c>
      <c r="AI65" s="114" t="str">
        <f>IF('6c1 - MSA Attribute - Form'!G65="","",IF($R65+$S65+$V65+$W65+$Q65=5,"TRUE",IF($R65+$S65+$V65+$W65+$Q65=10,"TRUE","FALSE")))</f>
        <v/>
      </c>
      <c r="AJ65" s="114" t="str">
        <f>IF('6c1 - MSA Attribute - Form'!J65="","",IF($R65+$S65+$V65+$W65+$Z65+$AA65+$Q65=7,"TRUE",IF($R65+$S65+$V65+$W65+$Z65+$AA65+$Q65=14,"TRUE","FALSE")))</f>
        <v/>
      </c>
      <c r="AK65" s="113" t="str">
        <f>IF('6c1 - MSA Attribute - Form'!C65="","",IF('6c1 - MSA Attribute - Form'!Q65+'6c1 - MSA Attribute - Form'!R65+'6c1 - MSA Attribute - Form'!S65=3, "TRUE",IF('6c1 - MSA Attribute - Form'!Q65+'6c1 - MSA Attribute - Form'!R65+'6c1 - MSA Attribute - Form'!S65=6,"TRUE","FALSE")))</f>
        <v/>
      </c>
      <c r="AL65" s="113" t="str">
        <f>IF('6c1 - MSA Attribute - Form'!$C65="","",IF($Q65+V65+W65=3, "TRUE",IF($Q65+V65+W65=6,"TRUE","FALSE")))</f>
        <v/>
      </c>
      <c r="AM65" s="112" t="str">
        <f>IF('6c1 - MSA Attribute - Form'!J65="","",IF('6c1 - MSA Attribute - Form'!$C65="","",IF($Q65+Z65+AA65=3, "TRUE",IF($Q65+Z65+AA65=6,"TRUE","FALSE"))))</f>
        <v/>
      </c>
      <c r="AN65" s="111" t="str">
        <f t="shared" si="15"/>
        <v/>
      </c>
      <c r="AO65" s="111" t="str">
        <f t="shared" si="16"/>
        <v/>
      </c>
      <c r="AP65" s="111" t="str">
        <f t="shared" si="17"/>
        <v/>
      </c>
      <c r="AQ65" s="111" t="str">
        <f t="shared" si="18"/>
        <v/>
      </c>
      <c r="AR65" s="111" t="str">
        <f t="shared" si="19"/>
        <v/>
      </c>
      <c r="AS65" s="111" t="str">
        <f t="shared" si="23"/>
        <v/>
      </c>
      <c r="AT65" s="111" t="str">
        <f t="shared" si="20"/>
        <v/>
      </c>
      <c r="AU65" s="111" t="str">
        <f t="shared" si="21"/>
        <v/>
      </c>
      <c r="AV65" s="111" t="str">
        <f t="shared" si="22"/>
        <v/>
      </c>
    </row>
    <row r="66" spans="2:48" s="134" customFormat="1" ht="15.75">
      <c r="B66" s="133">
        <v>53</v>
      </c>
      <c r="C66" s="128"/>
      <c r="D66" s="127"/>
      <c r="E66" s="124"/>
      <c r="F66" s="137"/>
      <c r="G66" s="125"/>
      <c r="H66" s="124"/>
      <c r="I66" s="137"/>
      <c r="J66" s="125"/>
      <c r="K66" s="124"/>
      <c r="L66" s="131" t="str">
        <f>IF(D66="","",IF('6c1 - MSA Attribute - Form'!AD66="TRUE","Y","N"))</f>
        <v/>
      </c>
      <c r="M66" s="130" t="str">
        <f>IF(E66="","",IF('6c1 - MSA Attribute - Form'!AE66="TRUE","Y","N"))</f>
        <v/>
      </c>
      <c r="P66" s="121">
        <v>53</v>
      </c>
      <c r="Q66" s="120" t="str">
        <f>IF('6c1 - MSA Attribute - Form'!C66="","",IF('6c1 - MSA Attribute - Form'!C66='6c1 - MSA Attribute - Form'!$C$8,'6c1 - MSA Attribute - Form'!$B$8,'6c1 - MSA Attribute - Form'!$B$9))</f>
        <v/>
      </c>
      <c r="R66" s="119" t="str">
        <f>IF('6c1 - MSA Attribute - Form'!D66="","",IF('6c1 - MSA Attribute - Form'!D66='6c1 - MSA Attribute - Form'!$C$8,'6c1 - MSA Attribute - Form'!$B$8,'6c1 - MSA Attribute - Form'!$B$9))</f>
        <v/>
      </c>
      <c r="S66" s="117" t="str">
        <f>IF('6c1 - MSA Attribute - Form'!E66="","",IF('6c1 - MSA Attribute - Form'!E66='6c1 - MSA Attribute - Form'!$C$8,'6c1 - MSA Attribute - Form'!$B$8,'6c1 - MSA Attribute - Form'!$B$9))</f>
        <v/>
      </c>
      <c r="T66" s="119" t="str">
        <f t="shared" si="12"/>
        <v/>
      </c>
      <c r="U66" s="117" t="str">
        <f>IF('6c1 - MSA Attribute - Form'!$C66="","",IF(AK66="TRUE",1,0))</f>
        <v/>
      </c>
      <c r="V66" s="119" t="str">
        <f>IF('6c1 - MSA Attribute - Form'!H66="","",IF('6c1 - MSA Attribute - Form'!G66='6c1 - MSA Attribute - Form'!$C$8,'6c1 - MSA Attribute - Form'!$B$8,'6c1 - MSA Attribute - Form'!$B$9))</f>
        <v/>
      </c>
      <c r="W66" s="117" t="str">
        <f>IF('6c1 - MSA Attribute - Form'!G66="","",IF('6c1 - MSA Attribute - Form'!H66='6c1 - MSA Attribute - Form'!$C$8,'6c1 - MSA Attribute - Form'!$B$8,'6c1 - MSA Attribute - Form'!$B$9))</f>
        <v/>
      </c>
      <c r="X66" s="119" t="str">
        <f t="shared" si="13"/>
        <v/>
      </c>
      <c r="Y66" s="117" t="str">
        <f>IF('6c1 - MSA Attribute - Form'!$C66="","",IF(AL66="TRUE",1,0))</f>
        <v/>
      </c>
      <c r="Z66" s="119" t="str">
        <f>IF('6c1 - MSA Attribute - Form'!K66="","",IF('6c1 - MSA Attribute - Form'!J66='6c1 - MSA Attribute - Form'!$C$8,'6c1 - MSA Attribute - Form'!$B$8,'6c1 - MSA Attribute - Form'!$B$9))</f>
        <v/>
      </c>
      <c r="AA66" s="119" t="str">
        <f>IF('6c1 - MSA Attribute - Form'!J66="","",IF('6c1 - MSA Attribute - Form'!K66='6c1 - MSA Attribute - Form'!$C$8,'6c1 - MSA Attribute - Form'!$B$8,'6c1 - MSA Attribute - Form'!$B$9))</f>
        <v/>
      </c>
      <c r="AB66" s="119" t="str">
        <f t="shared" si="14"/>
        <v/>
      </c>
      <c r="AC66" s="117" t="str">
        <f>IF('6c1 - MSA Attribute - Form'!$C66="","",IF(AM66="TRUE",1,0))</f>
        <v/>
      </c>
      <c r="AD66" s="116" t="str">
        <f>IF('6c1 - MSA Attribute - Form'!G66="","",IF(Z66="",AG66,AH66))</f>
        <v/>
      </c>
      <c r="AE66" s="116" t="str">
        <f>IF('6c1 - MSA Attribute - Form'!G66="","",IF(Z66="",AI66,AJ66))</f>
        <v/>
      </c>
      <c r="AF66" s="88"/>
      <c r="AG66" s="114" t="str">
        <f>IF('6c1 - MSA Attribute - Form'!G66="","",IF($R66+$S66+$V66+$W66=4,"TRUE",IF($R66+$S66+$V66+$W66=8,"TRUE","FALSE")))</f>
        <v/>
      </c>
      <c r="AH66" s="114" t="str">
        <f>IF('6c1 - MSA Attribute - Form'!J66="","",IF($R66+$S66+$V66+$W66+$Z66+$AA66=6,"TRUE",IF($R66+$S66+$V66+$W66+$Z66+$AA66=12,"TRUE","FALSE")))</f>
        <v/>
      </c>
      <c r="AI66" s="114" t="str">
        <f>IF('6c1 - MSA Attribute - Form'!G66="","",IF($R66+$S66+$V66+$W66+$Q66=5,"TRUE",IF($R66+$S66+$V66+$W66+$Q66=10,"TRUE","FALSE")))</f>
        <v/>
      </c>
      <c r="AJ66" s="114" t="str">
        <f>IF('6c1 - MSA Attribute - Form'!J66="","",IF($R66+$S66+$V66+$W66+$Z66+$AA66+$Q66=7,"TRUE",IF($R66+$S66+$V66+$W66+$Z66+$AA66+$Q66=14,"TRUE","FALSE")))</f>
        <v/>
      </c>
      <c r="AK66" s="113" t="str">
        <f>IF('6c1 - MSA Attribute - Form'!C66="","",IF('6c1 - MSA Attribute - Form'!Q66+'6c1 - MSA Attribute - Form'!R66+'6c1 - MSA Attribute - Form'!S66=3, "TRUE",IF('6c1 - MSA Attribute - Form'!Q66+'6c1 - MSA Attribute - Form'!R66+'6c1 - MSA Attribute - Form'!S66=6,"TRUE","FALSE")))</f>
        <v/>
      </c>
      <c r="AL66" s="113" t="str">
        <f>IF('6c1 - MSA Attribute - Form'!$C66="","",IF($Q66+V66+W66=3, "TRUE",IF($Q66+V66+W66=6,"TRUE","FALSE")))</f>
        <v/>
      </c>
      <c r="AM66" s="112" t="str">
        <f>IF('6c1 - MSA Attribute - Form'!J66="","",IF('6c1 - MSA Attribute - Form'!$C66="","",IF($Q66+Z66+AA66=3, "TRUE",IF($Q66+Z66+AA66=6,"TRUE","FALSE"))))</f>
        <v/>
      </c>
      <c r="AN66" s="111" t="str">
        <f t="shared" si="15"/>
        <v/>
      </c>
      <c r="AO66" s="111" t="str">
        <f t="shared" si="16"/>
        <v/>
      </c>
      <c r="AP66" s="111" t="str">
        <f t="shared" si="17"/>
        <v/>
      </c>
      <c r="AQ66" s="111" t="str">
        <f t="shared" si="18"/>
        <v/>
      </c>
      <c r="AR66" s="111" t="str">
        <f t="shared" si="19"/>
        <v/>
      </c>
      <c r="AS66" s="111" t="str">
        <f t="shared" si="23"/>
        <v/>
      </c>
      <c r="AT66" s="111" t="str">
        <f t="shared" si="20"/>
        <v/>
      </c>
      <c r="AU66" s="111" t="str">
        <f t="shared" si="21"/>
        <v/>
      </c>
      <c r="AV66" s="111" t="str">
        <f t="shared" si="22"/>
        <v/>
      </c>
    </row>
    <row r="67" spans="2:48" s="134" customFormat="1" ht="15.75">
      <c r="B67" s="133">
        <v>54</v>
      </c>
      <c r="C67" s="128"/>
      <c r="D67" s="127"/>
      <c r="E67" s="124"/>
      <c r="F67" s="137"/>
      <c r="G67" s="125"/>
      <c r="H67" s="124"/>
      <c r="I67" s="137"/>
      <c r="J67" s="125"/>
      <c r="K67" s="124"/>
      <c r="L67" s="131" t="str">
        <f>IF(D67="","",IF('6c1 - MSA Attribute - Form'!AD67="TRUE","Y","N"))</f>
        <v/>
      </c>
      <c r="M67" s="130" t="str">
        <f>IF(E67="","",IF('6c1 - MSA Attribute - Form'!AE67="TRUE","Y","N"))</f>
        <v/>
      </c>
      <c r="P67" s="121">
        <v>54</v>
      </c>
      <c r="Q67" s="120" t="str">
        <f>IF('6c1 - MSA Attribute - Form'!C67="","",IF('6c1 - MSA Attribute - Form'!C67='6c1 - MSA Attribute - Form'!$C$8,'6c1 - MSA Attribute - Form'!$B$8,'6c1 - MSA Attribute - Form'!$B$9))</f>
        <v/>
      </c>
      <c r="R67" s="119" t="str">
        <f>IF('6c1 - MSA Attribute - Form'!D67="","",IF('6c1 - MSA Attribute - Form'!D67='6c1 - MSA Attribute - Form'!$C$8,'6c1 - MSA Attribute - Form'!$B$8,'6c1 - MSA Attribute - Form'!$B$9))</f>
        <v/>
      </c>
      <c r="S67" s="117" t="str">
        <f>IF('6c1 - MSA Attribute - Form'!E67="","",IF('6c1 - MSA Attribute - Form'!E67='6c1 - MSA Attribute - Form'!$C$8,'6c1 - MSA Attribute - Form'!$B$8,'6c1 - MSA Attribute - Form'!$B$9))</f>
        <v/>
      </c>
      <c r="T67" s="119" t="str">
        <f t="shared" si="12"/>
        <v/>
      </c>
      <c r="U67" s="117" t="str">
        <f>IF('6c1 - MSA Attribute - Form'!$C67="","",IF(AK67="TRUE",1,0))</f>
        <v/>
      </c>
      <c r="V67" s="119" t="str">
        <f>IF('6c1 - MSA Attribute - Form'!H67="","",IF('6c1 - MSA Attribute - Form'!G67='6c1 - MSA Attribute - Form'!$C$8,'6c1 - MSA Attribute - Form'!$B$8,'6c1 - MSA Attribute - Form'!$B$9))</f>
        <v/>
      </c>
      <c r="W67" s="117" t="str">
        <f>IF('6c1 - MSA Attribute - Form'!G67="","",IF('6c1 - MSA Attribute - Form'!H67='6c1 - MSA Attribute - Form'!$C$8,'6c1 - MSA Attribute - Form'!$B$8,'6c1 - MSA Attribute - Form'!$B$9))</f>
        <v/>
      </c>
      <c r="X67" s="119" t="str">
        <f t="shared" si="13"/>
        <v/>
      </c>
      <c r="Y67" s="117" t="str">
        <f>IF('6c1 - MSA Attribute - Form'!$C67="","",IF(AL67="TRUE",1,0))</f>
        <v/>
      </c>
      <c r="Z67" s="119" t="str">
        <f>IF('6c1 - MSA Attribute - Form'!K67="","",IF('6c1 - MSA Attribute - Form'!J67='6c1 - MSA Attribute - Form'!$C$8,'6c1 - MSA Attribute - Form'!$B$8,'6c1 - MSA Attribute - Form'!$B$9))</f>
        <v/>
      </c>
      <c r="AA67" s="119" t="str">
        <f>IF('6c1 - MSA Attribute - Form'!J67="","",IF('6c1 - MSA Attribute - Form'!K67='6c1 - MSA Attribute - Form'!$C$8,'6c1 - MSA Attribute - Form'!$B$8,'6c1 - MSA Attribute - Form'!$B$9))</f>
        <v/>
      </c>
      <c r="AB67" s="119" t="str">
        <f t="shared" si="14"/>
        <v/>
      </c>
      <c r="AC67" s="117" t="str">
        <f>IF('6c1 - MSA Attribute - Form'!$C67="","",IF(AM67="TRUE",1,0))</f>
        <v/>
      </c>
      <c r="AD67" s="116" t="str">
        <f>IF('6c1 - MSA Attribute - Form'!G67="","",IF(Z67="",AG67,AH67))</f>
        <v/>
      </c>
      <c r="AE67" s="116" t="str">
        <f>IF('6c1 - MSA Attribute - Form'!G67="","",IF(Z67="",AI67,AJ67))</f>
        <v/>
      </c>
      <c r="AF67" s="88"/>
      <c r="AG67" s="114" t="str">
        <f>IF('6c1 - MSA Attribute - Form'!G67="","",IF($R67+$S67+$V67+$W67=4,"TRUE",IF($R67+$S67+$V67+$W67=8,"TRUE","FALSE")))</f>
        <v/>
      </c>
      <c r="AH67" s="114" t="str">
        <f>IF('6c1 - MSA Attribute - Form'!J67="","",IF($R67+$S67+$V67+$W67+$Z67+$AA67=6,"TRUE",IF($R67+$S67+$V67+$W67+$Z67+$AA67=12,"TRUE","FALSE")))</f>
        <v/>
      </c>
      <c r="AI67" s="114" t="str">
        <f>IF('6c1 - MSA Attribute - Form'!G67="","",IF($R67+$S67+$V67+$W67+$Q67=5,"TRUE",IF($R67+$S67+$V67+$W67+$Q67=10,"TRUE","FALSE")))</f>
        <v/>
      </c>
      <c r="AJ67" s="114" t="str">
        <f>IF('6c1 - MSA Attribute - Form'!J67="","",IF($R67+$S67+$V67+$W67+$Z67+$AA67+$Q67=7,"TRUE",IF($R67+$S67+$V67+$W67+$Z67+$AA67+$Q67=14,"TRUE","FALSE")))</f>
        <v/>
      </c>
      <c r="AK67" s="113" t="str">
        <f>IF('6c1 - MSA Attribute - Form'!C67="","",IF('6c1 - MSA Attribute - Form'!Q67+'6c1 - MSA Attribute - Form'!R67+'6c1 - MSA Attribute - Form'!S67=3, "TRUE",IF('6c1 - MSA Attribute - Form'!Q67+'6c1 - MSA Attribute - Form'!R67+'6c1 - MSA Attribute - Form'!S67=6,"TRUE","FALSE")))</f>
        <v/>
      </c>
      <c r="AL67" s="113" t="str">
        <f>IF('6c1 - MSA Attribute - Form'!$C67="","",IF($Q67+V67+W67=3, "TRUE",IF($Q67+V67+W67=6,"TRUE","FALSE")))</f>
        <v/>
      </c>
      <c r="AM67" s="112" t="str">
        <f>IF('6c1 - MSA Attribute - Form'!J67="","",IF('6c1 - MSA Attribute - Form'!$C67="","",IF($Q67+Z67+AA67=3, "TRUE",IF($Q67+Z67+AA67=6,"TRUE","FALSE"))))</f>
        <v/>
      </c>
      <c r="AN67" s="111" t="str">
        <f t="shared" si="15"/>
        <v/>
      </c>
      <c r="AO67" s="111" t="str">
        <f t="shared" si="16"/>
        <v/>
      </c>
      <c r="AP67" s="111" t="str">
        <f t="shared" si="17"/>
        <v/>
      </c>
      <c r="AQ67" s="111" t="str">
        <f t="shared" si="18"/>
        <v/>
      </c>
      <c r="AR67" s="111" t="str">
        <f t="shared" si="19"/>
        <v/>
      </c>
      <c r="AS67" s="111" t="str">
        <f t="shared" si="23"/>
        <v/>
      </c>
      <c r="AT67" s="111" t="str">
        <f t="shared" si="20"/>
        <v/>
      </c>
      <c r="AU67" s="111" t="str">
        <f t="shared" si="21"/>
        <v/>
      </c>
      <c r="AV67" s="111" t="str">
        <f t="shared" si="22"/>
        <v/>
      </c>
    </row>
    <row r="68" spans="2:48" s="134" customFormat="1" ht="15.75">
      <c r="B68" s="133">
        <v>55</v>
      </c>
      <c r="C68" s="128"/>
      <c r="D68" s="127"/>
      <c r="E68" s="124"/>
      <c r="F68" s="137"/>
      <c r="G68" s="125"/>
      <c r="H68" s="124"/>
      <c r="I68" s="137"/>
      <c r="J68" s="125"/>
      <c r="K68" s="124"/>
      <c r="L68" s="131" t="str">
        <f>IF(D68="","",IF('6c1 - MSA Attribute - Form'!AD68="TRUE","Y","N"))</f>
        <v/>
      </c>
      <c r="M68" s="130" t="str">
        <f>IF(E68="","",IF('6c1 - MSA Attribute - Form'!AE68="TRUE","Y","N"))</f>
        <v/>
      </c>
      <c r="P68" s="121">
        <v>55</v>
      </c>
      <c r="Q68" s="120" t="str">
        <f>IF('6c1 - MSA Attribute - Form'!C68="","",IF('6c1 - MSA Attribute - Form'!C68='6c1 - MSA Attribute - Form'!$C$8,'6c1 - MSA Attribute - Form'!$B$8,'6c1 - MSA Attribute - Form'!$B$9))</f>
        <v/>
      </c>
      <c r="R68" s="119" t="str">
        <f>IF('6c1 - MSA Attribute - Form'!D68="","",IF('6c1 - MSA Attribute - Form'!D68='6c1 - MSA Attribute - Form'!$C$8,'6c1 - MSA Attribute - Form'!$B$8,'6c1 - MSA Attribute - Form'!$B$9))</f>
        <v/>
      </c>
      <c r="S68" s="117" t="str">
        <f>IF('6c1 - MSA Attribute - Form'!E68="","",IF('6c1 - MSA Attribute - Form'!E68='6c1 - MSA Attribute - Form'!$C$8,'6c1 - MSA Attribute - Form'!$B$8,'6c1 - MSA Attribute - Form'!$B$9))</f>
        <v/>
      </c>
      <c r="T68" s="119" t="str">
        <f t="shared" si="12"/>
        <v/>
      </c>
      <c r="U68" s="117" t="str">
        <f>IF('6c1 - MSA Attribute - Form'!$C68="","",IF(AK68="TRUE",1,0))</f>
        <v/>
      </c>
      <c r="V68" s="119" t="str">
        <f>IF('6c1 - MSA Attribute - Form'!H68="","",IF('6c1 - MSA Attribute - Form'!G68='6c1 - MSA Attribute - Form'!$C$8,'6c1 - MSA Attribute - Form'!$B$8,'6c1 - MSA Attribute - Form'!$B$9))</f>
        <v/>
      </c>
      <c r="W68" s="117" t="str">
        <f>IF('6c1 - MSA Attribute - Form'!G68="","",IF('6c1 - MSA Attribute - Form'!H68='6c1 - MSA Attribute - Form'!$C$8,'6c1 - MSA Attribute - Form'!$B$8,'6c1 - MSA Attribute - Form'!$B$9))</f>
        <v/>
      </c>
      <c r="X68" s="119" t="str">
        <f t="shared" si="13"/>
        <v/>
      </c>
      <c r="Y68" s="117" t="str">
        <f>IF('6c1 - MSA Attribute - Form'!$C68="","",IF(AL68="TRUE",1,0))</f>
        <v/>
      </c>
      <c r="Z68" s="119" t="str">
        <f>IF('6c1 - MSA Attribute - Form'!K68="","",IF('6c1 - MSA Attribute - Form'!J68='6c1 - MSA Attribute - Form'!$C$8,'6c1 - MSA Attribute - Form'!$B$8,'6c1 - MSA Attribute - Form'!$B$9))</f>
        <v/>
      </c>
      <c r="AA68" s="119" t="str">
        <f>IF('6c1 - MSA Attribute - Form'!J68="","",IF('6c1 - MSA Attribute - Form'!K68='6c1 - MSA Attribute - Form'!$C$8,'6c1 - MSA Attribute - Form'!$B$8,'6c1 - MSA Attribute - Form'!$B$9))</f>
        <v/>
      </c>
      <c r="AB68" s="119" t="str">
        <f t="shared" si="14"/>
        <v/>
      </c>
      <c r="AC68" s="117" t="str">
        <f>IF('6c1 - MSA Attribute - Form'!$C68="","",IF(AM68="TRUE",1,0))</f>
        <v/>
      </c>
      <c r="AD68" s="116" t="str">
        <f>IF('6c1 - MSA Attribute - Form'!G68="","",IF(Z68="",AG68,AH68))</f>
        <v/>
      </c>
      <c r="AE68" s="116" t="str">
        <f>IF('6c1 - MSA Attribute - Form'!G68="","",IF(Z68="",AI68,AJ68))</f>
        <v/>
      </c>
      <c r="AF68" s="88"/>
      <c r="AG68" s="114" t="str">
        <f>IF('6c1 - MSA Attribute - Form'!G68="","",IF($R68+$S68+$V68+$W68=4,"TRUE",IF($R68+$S68+$V68+$W68=8,"TRUE","FALSE")))</f>
        <v/>
      </c>
      <c r="AH68" s="114" t="str">
        <f>IF('6c1 - MSA Attribute - Form'!J68="","",IF($R68+$S68+$V68+$W68+$Z68+$AA68=6,"TRUE",IF($R68+$S68+$V68+$W68+$Z68+$AA68=12,"TRUE","FALSE")))</f>
        <v/>
      </c>
      <c r="AI68" s="114" t="str">
        <f>IF('6c1 - MSA Attribute - Form'!G68="","",IF($R68+$S68+$V68+$W68+$Q68=5,"TRUE",IF($R68+$S68+$V68+$W68+$Q68=10,"TRUE","FALSE")))</f>
        <v/>
      </c>
      <c r="AJ68" s="114" t="str">
        <f>IF('6c1 - MSA Attribute - Form'!J68="","",IF($R68+$S68+$V68+$W68+$Z68+$AA68+$Q68=7,"TRUE",IF($R68+$S68+$V68+$W68+$Z68+$AA68+$Q68=14,"TRUE","FALSE")))</f>
        <v/>
      </c>
      <c r="AK68" s="113" t="str">
        <f>IF('6c1 - MSA Attribute - Form'!C68="","",IF('6c1 - MSA Attribute - Form'!Q68+'6c1 - MSA Attribute - Form'!R68+'6c1 - MSA Attribute - Form'!S68=3, "TRUE",IF('6c1 - MSA Attribute - Form'!Q68+'6c1 - MSA Attribute - Form'!R68+'6c1 - MSA Attribute - Form'!S68=6,"TRUE","FALSE")))</f>
        <v/>
      </c>
      <c r="AL68" s="113" t="str">
        <f>IF('6c1 - MSA Attribute - Form'!$C68="","",IF($Q68+V68+W68=3, "TRUE",IF($Q68+V68+W68=6,"TRUE","FALSE")))</f>
        <v/>
      </c>
      <c r="AM68" s="112" t="str">
        <f>IF('6c1 - MSA Attribute - Form'!J68="","",IF('6c1 - MSA Attribute - Form'!$C68="","",IF($Q68+Z68+AA68=3, "TRUE",IF($Q68+Z68+AA68=6,"TRUE","FALSE"))))</f>
        <v/>
      </c>
      <c r="AN68" s="111" t="str">
        <f t="shared" si="15"/>
        <v/>
      </c>
      <c r="AO68" s="111" t="str">
        <f t="shared" si="16"/>
        <v/>
      </c>
      <c r="AP68" s="111" t="str">
        <f t="shared" si="17"/>
        <v/>
      </c>
      <c r="AQ68" s="111" t="str">
        <f t="shared" si="18"/>
        <v/>
      </c>
      <c r="AR68" s="111" t="str">
        <f t="shared" si="19"/>
        <v/>
      </c>
      <c r="AS68" s="111" t="str">
        <f t="shared" si="23"/>
        <v/>
      </c>
      <c r="AT68" s="111" t="str">
        <f t="shared" si="20"/>
        <v/>
      </c>
      <c r="AU68" s="111" t="str">
        <f t="shared" si="21"/>
        <v/>
      </c>
      <c r="AV68" s="111" t="str">
        <f t="shared" si="22"/>
        <v/>
      </c>
    </row>
    <row r="69" spans="2:48" s="134" customFormat="1" ht="15.75">
      <c r="B69" s="133">
        <v>56</v>
      </c>
      <c r="C69" s="128"/>
      <c r="D69" s="127"/>
      <c r="E69" s="124"/>
      <c r="F69" s="137"/>
      <c r="G69" s="125"/>
      <c r="H69" s="124"/>
      <c r="I69" s="137"/>
      <c r="J69" s="125"/>
      <c r="K69" s="124"/>
      <c r="L69" s="131" t="str">
        <f>IF(D69="","",IF('6c1 - MSA Attribute - Form'!AD69="TRUE","Y","N"))</f>
        <v/>
      </c>
      <c r="M69" s="130" t="str">
        <f>IF(E69="","",IF('6c1 - MSA Attribute - Form'!AE69="TRUE","Y","N"))</f>
        <v/>
      </c>
      <c r="P69" s="121">
        <v>56</v>
      </c>
      <c r="Q69" s="120" t="str">
        <f>IF('6c1 - MSA Attribute - Form'!C69="","",IF('6c1 - MSA Attribute - Form'!C69='6c1 - MSA Attribute - Form'!$C$8,'6c1 - MSA Attribute - Form'!$B$8,'6c1 - MSA Attribute - Form'!$B$9))</f>
        <v/>
      </c>
      <c r="R69" s="119" t="str">
        <f>IF('6c1 - MSA Attribute - Form'!D69="","",IF('6c1 - MSA Attribute - Form'!D69='6c1 - MSA Attribute - Form'!$C$8,'6c1 - MSA Attribute - Form'!$B$8,'6c1 - MSA Attribute - Form'!$B$9))</f>
        <v/>
      </c>
      <c r="S69" s="117" t="str">
        <f>IF('6c1 - MSA Attribute - Form'!E69="","",IF('6c1 - MSA Attribute - Form'!E69='6c1 - MSA Attribute - Form'!$C$8,'6c1 - MSA Attribute - Form'!$B$8,'6c1 - MSA Attribute - Form'!$B$9))</f>
        <v/>
      </c>
      <c r="T69" s="119" t="str">
        <f t="shared" si="12"/>
        <v/>
      </c>
      <c r="U69" s="117" t="str">
        <f>IF('6c1 - MSA Attribute - Form'!$C69="","",IF(AK69="TRUE",1,0))</f>
        <v/>
      </c>
      <c r="V69" s="119" t="str">
        <f>IF('6c1 - MSA Attribute - Form'!H69="","",IF('6c1 - MSA Attribute - Form'!G69='6c1 - MSA Attribute - Form'!$C$8,'6c1 - MSA Attribute - Form'!$B$8,'6c1 - MSA Attribute - Form'!$B$9))</f>
        <v/>
      </c>
      <c r="W69" s="117" t="str">
        <f>IF('6c1 - MSA Attribute - Form'!G69="","",IF('6c1 - MSA Attribute - Form'!H69='6c1 - MSA Attribute - Form'!$C$8,'6c1 - MSA Attribute - Form'!$B$8,'6c1 - MSA Attribute - Form'!$B$9))</f>
        <v/>
      </c>
      <c r="X69" s="119" t="str">
        <f t="shared" si="13"/>
        <v/>
      </c>
      <c r="Y69" s="117" t="str">
        <f>IF('6c1 - MSA Attribute - Form'!$C69="","",IF(AL69="TRUE",1,0))</f>
        <v/>
      </c>
      <c r="Z69" s="119" t="str">
        <f>IF('6c1 - MSA Attribute - Form'!K69="","",IF('6c1 - MSA Attribute - Form'!J69='6c1 - MSA Attribute - Form'!$C$8,'6c1 - MSA Attribute - Form'!$B$8,'6c1 - MSA Attribute - Form'!$B$9))</f>
        <v/>
      </c>
      <c r="AA69" s="119" t="str">
        <f>IF('6c1 - MSA Attribute - Form'!J69="","",IF('6c1 - MSA Attribute - Form'!K69='6c1 - MSA Attribute - Form'!$C$8,'6c1 - MSA Attribute - Form'!$B$8,'6c1 - MSA Attribute - Form'!$B$9))</f>
        <v/>
      </c>
      <c r="AB69" s="119" t="str">
        <f t="shared" si="14"/>
        <v/>
      </c>
      <c r="AC69" s="117" t="str">
        <f>IF('6c1 - MSA Attribute - Form'!$C69="","",IF(AM69="TRUE",1,0))</f>
        <v/>
      </c>
      <c r="AD69" s="116" t="str">
        <f>IF('6c1 - MSA Attribute - Form'!G69="","",IF(Z69="",AG69,AH69))</f>
        <v/>
      </c>
      <c r="AE69" s="116" t="str">
        <f>IF('6c1 - MSA Attribute - Form'!G69="","",IF(Z69="",AI69,AJ69))</f>
        <v/>
      </c>
      <c r="AF69" s="88"/>
      <c r="AG69" s="114" t="str">
        <f>IF('6c1 - MSA Attribute - Form'!G69="","",IF($R69+$S69+$V69+$W69=4,"TRUE",IF($R69+$S69+$V69+$W69=8,"TRUE","FALSE")))</f>
        <v/>
      </c>
      <c r="AH69" s="114" t="str">
        <f>IF('6c1 - MSA Attribute - Form'!J69="","",IF($R69+$S69+$V69+$W69+$Z69+$AA69=6,"TRUE",IF($R69+$S69+$V69+$W69+$Z69+$AA69=12,"TRUE","FALSE")))</f>
        <v/>
      </c>
      <c r="AI69" s="114" t="str">
        <f>IF('6c1 - MSA Attribute - Form'!G69="","",IF($R69+$S69+$V69+$W69+$Q69=5,"TRUE",IF($R69+$S69+$V69+$W69+$Q69=10,"TRUE","FALSE")))</f>
        <v/>
      </c>
      <c r="AJ69" s="114" t="str">
        <f>IF('6c1 - MSA Attribute - Form'!J69="","",IF($R69+$S69+$V69+$W69+$Z69+$AA69+$Q69=7,"TRUE",IF($R69+$S69+$V69+$W69+$Z69+$AA69+$Q69=14,"TRUE","FALSE")))</f>
        <v/>
      </c>
      <c r="AK69" s="113" t="str">
        <f>IF('6c1 - MSA Attribute - Form'!C69="","",IF('6c1 - MSA Attribute - Form'!Q69+'6c1 - MSA Attribute - Form'!R69+'6c1 - MSA Attribute - Form'!S69=3, "TRUE",IF('6c1 - MSA Attribute - Form'!Q69+'6c1 - MSA Attribute - Form'!R69+'6c1 - MSA Attribute - Form'!S69=6,"TRUE","FALSE")))</f>
        <v/>
      </c>
      <c r="AL69" s="113" t="str">
        <f>IF('6c1 - MSA Attribute - Form'!$C69="","",IF($Q69+V69+W69=3, "TRUE",IF($Q69+V69+W69=6,"TRUE","FALSE")))</f>
        <v/>
      </c>
      <c r="AM69" s="112" t="str">
        <f>IF('6c1 - MSA Attribute - Form'!J69="","",IF('6c1 - MSA Attribute - Form'!$C69="","",IF($Q69+Z69+AA69=3, "TRUE",IF($Q69+Z69+AA69=6,"TRUE","FALSE"))))</f>
        <v/>
      </c>
      <c r="AN69" s="111" t="str">
        <f t="shared" si="15"/>
        <v/>
      </c>
      <c r="AO69" s="111" t="str">
        <f t="shared" si="16"/>
        <v/>
      </c>
      <c r="AP69" s="111" t="str">
        <f t="shared" si="17"/>
        <v/>
      </c>
      <c r="AQ69" s="111" t="str">
        <f t="shared" si="18"/>
        <v/>
      </c>
      <c r="AR69" s="111" t="str">
        <f t="shared" si="19"/>
        <v/>
      </c>
      <c r="AS69" s="111" t="str">
        <f t="shared" si="23"/>
        <v/>
      </c>
      <c r="AT69" s="111" t="str">
        <f t="shared" si="20"/>
        <v/>
      </c>
      <c r="AU69" s="111" t="str">
        <f t="shared" si="21"/>
        <v/>
      </c>
      <c r="AV69" s="111" t="str">
        <f t="shared" si="22"/>
        <v/>
      </c>
    </row>
    <row r="70" spans="2:48" s="134" customFormat="1" ht="15.75">
      <c r="B70" s="133">
        <v>57</v>
      </c>
      <c r="C70" s="128"/>
      <c r="D70" s="127"/>
      <c r="E70" s="124"/>
      <c r="F70" s="137"/>
      <c r="G70" s="125"/>
      <c r="H70" s="124"/>
      <c r="I70" s="137"/>
      <c r="J70" s="125"/>
      <c r="K70" s="124"/>
      <c r="L70" s="131" t="str">
        <f>IF(D70="","",IF('6c1 - MSA Attribute - Form'!AD70="TRUE","Y","N"))</f>
        <v/>
      </c>
      <c r="M70" s="130" t="str">
        <f>IF(E70="","",IF('6c1 - MSA Attribute - Form'!AE70="TRUE","Y","N"))</f>
        <v/>
      </c>
      <c r="P70" s="121">
        <v>57</v>
      </c>
      <c r="Q70" s="120" t="str">
        <f>IF('6c1 - MSA Attribute - Form'!C70="","",IF('6c1 - MSA Attribute - Form'!C70='6c1 - MSA Attribute - Form'!$C$8,'6c1 - MSA Attribute - Form'!$B$8,'6c1 - MSA Attribute - Form'!$B$9))</f>
        <v/>
      </c>
      <c r="R70" s="119" t="str">
        <f>IF('6c1 - MSA Attribute - Form'!D70="","",IF('6c1 - MSA Attribute - Form'!D70='6c1 - MSA Attribute - Form'!$C$8,'6c1 - MSA Attribute - Form'!$B$8,'6c1 - MSA Attribute - Form'!$B$9))</f>
        <v/>
      </c>
      <c r="S70" s="117" t="str">
        <f>IF('6c1 - MSA Attribute - Form'!E70="","",IF('6c1 - MSA Attribute - Form'!E70='6c1 - MSA Attribute - Form'!$C$8,'6c1 - MSA Attribute - Form'!$B$8,'6c1 - MSA Attribute - Form'!$B$9))</f>
        <v/>
      </c>
      <c r="T70" s="119" t="str">
        <f t="shared" si="12"/>
        <v/>
      </c>
      <c r="U70" s="117" t="str">
        <f>IF('6c1 - MSA Attribute - Form'!$C70="","",IF(AK70="TRUE",1,0))</f>
        <v/>
      </c>
      <c r="V70" s="119" t="str">
        <f>IF('6c1 - MSA Attribute - Form'!H70="","",IF('6c1 - MSA Attribute - Form'!G70='6c1 - MSA Attribute - Form'!$C$8,'6c1 - MSA Attribute - Form'!$B$8,'6c1 - MSA Attribute - Form'!$B$9))</f>
        <v/>
      </c>
      <c r="W70" s="117" t="str">
        <f>IF('6c1 - MSA Attribute - Form'!G70="","",IF('6c1 - MSA Attribute - Form'!H70='6c1 - MSA Attribute - Form'!$C$8,'6c1 - MSA Attribute - Form'!$B$8,'6c1 - MSA Attribute - Form'!$B$9))</f>
        <v/>
      </c>
      <c r="X70" s="119" t="str">
        <f t="shared" si="13"/>
        <v/>
      </c>
      <c r="Y70" s="117" t="str">
        <f>IF('6c1 - MSA Attribute - Form'!$C70="","",IF(AL70="TRUE",1,0))</f>
        <v/>
      </c>
      <c r="Z70" s="119" t="str">
        <f>IF('6c1 - MSA Attribute - Form'!K70="","",IF('6c1 - MSA Attribute - Form'!J70='6c1 - MSA Attribute - Form'!$C$8,'6c1 - MSA Attribute - Form'!$B$8,'6c1 - MSA Attribute - Form'!$B$9))</f>
        <v/>
      </c>
      <c r="AA70" s="119" t="str">
        <f>IF('6c1 - MSA Attribute - Form'!J70="","",IF('6c1 - MSA Attribute - Form'!K70='6c1 - MSA Attribute - Form'!$C$8,'6c1 - MSA Attribute - Form'!$B$8,'6c1 - MSA Attribute - Form'!$B$9))</f>
        <v/>
      </c>
      <c r="AB70" s="119" t="str">
        <f t="shared" si="14"/>
        <v/>
      </c>
      <c r="AC70" s="117" t="str">
        <f>IF('6c1 - MSA Attribute - Form'!$C70="","",IF(AM70="TRUE",1,0))</f>
        <v/>
      </c>
      <c r="AD70" s="116" t="str">
        <f>IF('6c1 - MSA Attribute - Form'!G70="","",IF(Z70="",AG70,AH70))</f>
        <v/>
      </c>
      <c r="AE70" s="116" t="str">
        <f>IF('6c1 - MSA Attribute - Form'!G70="","",IF(Z70="",AI70,AJ70))</f>
        <v/>
      </c>
      <c r="AF70" s="88"/>
      <c r="AG70" s="114" t="str">
        <f>IF('6c1 - MSA Attribute - Form'!G70="","",IF($R70+$S70+$V70+$W70=4,"TRUE",IF($R70+$S70+$V70+$W70=8,"TRUE","FALSE")))</f>
        <v/>
      </c>
      <c r="AH70" s="114" t="str">
        <f>IF('6c1 - MSA Attribute - Form'!J70="","",IF($R70+$S70+$V70+$W70+$Z70+$AA70=6,"TRUE",IF($R70+$S70+$V70+$W70+$Z70+$AA70=12,"TRUE","FALSE")))</f>
        <v/>
      </c>
      <c r="AI70" s="114" t="str">
        <f>IF('6c1 - MSA Attribute - Form'!G70="","",IF($R70+$S70+$V70+$W70+$Q70=5,"TRUE",IF($R70+$S70+$V70+$W70+$Q70=10,"TRUE","FALSE")))</f>
        <v/>
      </c>
      <c r="AJ70" s="114" t="str">
        <f>IF('6c1 - MSA Attribute - Form'!J70="","",IF($R70+$S70+$V70+$W70+$Z70+$AA70+$Q70=7,"TRUE",IF($R70+$S70+$V70+$W70+$Z70+$AA70+$Q70=14,"TRUE","FALSE")))</f>
        <v/>
      </c>
      <c r="AK70" s="113" t="str">
        <f>IF('6c1 - MSA Attribute - Form'!C70="","",IF('6c1 - MSA Attribute - Form'!Q70+'6c1 - MSA Attribute - Form'!R70+'6c1 - MSA Attribute - Form'!S70=3, "TRUE",IF('6c1 - MSA Attribute - Form'!Q70+'6c1 - MSA Attribute - Form'!R70+'6c1 - MSA Attribute - Form'!S70=6,"TRUE","FALSE")))</f>
        <v/>
      </c>
      <c r="AL70" s="113" t="str">
        <f>IF('6c1 - MSA Attribute - Form'!$C70="","",IF($Q70+V70+W70=3, "TRUE",IF($Q70+V70+W70=6,"TRUE","FALSE")))</f>
        <v/>
      </c>
      <c r="AM70" s="112" t="str">
        <f>IF('6c1 - MSA Attribute - Form'!J70="","",IF('6c1 - MSA Attribute - Form'!$C70="","",IF($Q70+Z70+AA70=3, "TRUE",IF($Q70+Z70+AA70=6,"TRUE","FALSE"))))</f>
        <v/>
      </c>
      <c r="AN70" s="111" t="str">
        <f t="shared" si="15"/>
        <v/>
      </c>
      <c r="AO70" s="111" t="str">
        <f t="shared" si="16"/>
        <v/>
      </c>
      <c r="AP70" s="111" t="str">
        <f t="shared" si="17"/>
        <v/>
      </c>
      <c r="AQ70" s="111" t="str">
        <f t="shared" si="18"/>
        <v/>
      </c>
      <c r="AR70" s="111" t="str">
        <f t="shared" si="19"/>
        <v/>
      </c>
      <c r="AS70" s="111" t="str">
        <f t="shared" si="23"/>
        <v/>
      </c>
      <c r="AT70" s="111" t="str">
        <f t="shared" si="20"/>
        <v/>
      </c>
      <c r="AU70" s="111" t="str">
        <f t="shared" si="21"/>
        <v/>
      </c>
      <c r="AV70" s="111" t="str">
        <f t="shared" si="22"/>
        <v/>
      </c>
    </row>
    <row r="71" spans="2:48" s="134" customFormat="1" ht="15.75">
      <c r="B71" s="133">
        <v>58</v>
      </c>
      <c r="C71" s="128"/>
      <c r="D71" s="127"/>
      <c r="E71" s="124"/>
      <c r="F71" s="137"/>
      <c r="G71" s="125"/>
      <c r="H71" s="124"/>
      <c r="I71" s="137"/>
      <c r="J71" s="125"/>
      <c r="K71" s="124"/>
      <c r="L71" s="131" t="str">
        <f>IF(D71="","",IF('6c1 - MSA Attribute - Form'!AD71="TRUE","Y","N"))</f>
        <v/>
      </c>
      <c r="M71" s="130" t="str">
        <f>IF(E71="","",IF('6c1 - MSA Attribute - Form'!AE71="TRUE","Y","N"))</f>
        <v/>
      </c>
      <c r="P71" s="121">
        <v>58</v>
      </c>
      <c r="Q71" s="120" t="str">
        <f>IF('6c1 - MSA Attribute - Form'!C71="","",IF('6c1 - MSA Attribute - Form'!C71='6c1 - MSA Attribute - Form'!$C$8,'6c1 - MSA Attribute - Form'!$B$8,'6c1 - MSA Attribute - Form'!$B$9))</f>
        <v/>
      </c>
      <c r="R71" s="119" t="str">
        <f>IF('6c1 - MSA Attribute - Form'!D71="","",IF('6c1 - MSA Attribute - Form'!D71='6c1 - MSA Attribute - Form'!$C$8,'6c1 - MSA Attribute - Form'!$B$8,'6c1 - MSA Attribute - Form'!$B$9))</f>
        <v/>
      </c>
      <c r="S71" s="117" t="str">
        <f>IF('6c1 - MSA Attribute - Form'!E71="","",IF('6c1 - MSA Attribute - Form'!E71='6c1 - MSA Attribute - Form'!$C$8,'6c1 - MSA Attribute - Form'!$B$8,'6c1 - MSA Attribute - Form'!$B$9))</f>
        <v/>
      </c>
      <c r="T71" s="119" t="str">
        <f t="shared" si="12"/>
        <v/>
      </c>
      <c r="U71" s="117" t="str">
        <f>IF('6c1 - MSA Attribute - Form'!$C71="","",IF(AK71="TRUE",1,0))</f>
        <v/>
      </c>
      <c r="V71" s="119" t="str">
        <f>IF('6c1 - MSA Attribute - Form'!H71="","",IF('6c1 - MSA Attribute - Form'!G71='6c1 - MSA Attribute - Form'!$C$8,'6c1 - MSA Attribute - Form'!$B$8,'6c1 - MSA Attribute - Form'!$B$9))</f>
        <v/>
      </c>
      <c r="W71" s="117" t="str">
        <f>IF('6c1 - MSA Attribute - Form'!G71="","",IF('6c1 - MSA Attribute - Form'!H71='6c1 - MSA Attribute - Form'!$C$8,'6c1 - MSA Attribute - Form'!$B$8,'6c1 - MSA Attribute - Form'!$B$9))</f>
        <v/>
      </c>
      <c r="X71" s="119" t="str">
        <f t="shared" si="13"/>
        <v/>
      </c>
      <c r="Y71" s="117" t="str">
        <f>IF('6c1 - MSA Attribute - Form'!$C71="","",IF(AL71="TRUE",1,0))</f>
        <v/>
      </c>
      <c r="Z71" s="119" t="str">
        <f>IF('6c1 - MSA Attribute - Form'!K71="","",IF('6c1 - MSA Attribute - Form'!J71='6c1 - MSA Attribute - Form'!$C$8,'6c1 - MSA Attribute - Form'!$B$8,'6c1 - MSA Attribute - Form'!$B$9))</f>
        <v/>
      </c>
      <c r="AA71" s="119" t="str">
        <f>IF('6c1 - MSA Attribute - Form'!J71="","",IF('6c1 - MSA Attribute - Form'!K71='6c1 - MSA Attribute - Form'!$C$8,'6c1 - MSA Attribute - Form'!$B$8,'6c1 - MSA Attribute - Form'!$B$9))</f>
        <v/>
      </c>
      <c r="AB71" s="119" t="str">
        <f t="shared" si="14"/>
        <v/>
      </c>
      <c r="AC71" s="117" t="str">
        <f>IF('6c1 - MSA Attribute - Form'!$C71="","",IF(AM71="TRUE",1,0))</f>
        <v/>
      </c>
      <c r="AD71" s="116" t="str">
        <f>IF('6c1 - MSA Attribute - Form'!G71="","",IF(Z71="",AG71,AH71))</f>
        <v/>
      </c>
      <c r="AE71" s="116" t="str">
        <f>IF('6c1 - MSA Attribute - Form'!G71="","",IF(Z71="",AI71,AJ71))</f>
        <v/>
      </c>
      <c r="AF71" s="88"/>
      <c r="AG71" s="114" t="str">
        <f>IF('6c1 - MSA Attribute - Form'!G71="","",IF($R71+$S71+$V71+$W71=4,"TRUE",IF($R71+$S71+$V71+$W71=8,"TRUE","FALSE")))</f>
        <v/>
      </c>
      <c r="AH71" s="114" t="str">
        <f>IF('6c1 - MSA Attribute - Form'!J71="","",IF($R71+$S71+$V71+$W71+$Z71+$AA71=6,"TRUE",IF($R71+$S71+$V71+$W71+$Z71+$AA71=12,"TRUE","FALSE")))</f>
        <v/>
      </c>
      <c r="AI71" s="114" t="str">
        <f>IF('6c1 - MSA Attribute - Form'!G71="","",IF($R71+$S71+$V71+$W71+$Q71=5,"TRUE",IF($R71+$S71+$V71+$W71+$Q71=10,"TRUE","FALSE")))</f>
        <v/>
      </c>
      <c r="AJ71" s="114" t="str">
        <f>IF('6c1 - MSA Attribute - Form'!J71="","",IF($R71+$S71+$V71+$W71+$Z71+$AA71+$Q71=7,"TRUE",IF($R71+$S71+$V71+$W71+$Z71+$AA71+$Q71=14,"TRUE","FALSE")))</f>
        <v/>
      </c>
      <c r="AK71" s="113" t="str">
        <f>IF('6c1 - MSA Attribute - Form'!C71="","",IF('6c1 - MSA Attribute - Form'!Q71+'6c1 - MSA Attribute - Form'!R71+'6c1 - MSA Attribute - Form'!S71=3, "TRUE",IF('6c1 - MSA Attribute - Form'!Q71+'6c1 - MSA Attribute - Form'!R71+'6c1 - MSA Attribute - Form'!S71=6,"TRUE","FALSE")))</f>
        <v/>
      </c>
      <c r="AL71" s="113" t="str">
        <f>IF('6c1 - MSA Attribute - Form'!$C71="","",IF($Q71+V71+W71=3, "TRUE",IF($Q71+V71+W71=6,"TRUE","FALSE")))</f>
        <v/>
      </c>
      <c r="AM71" s="112" t="str">
        <f>IF('6c1 - MSA Attribute - Form'!J71="","",IF('6c1 - MSA Attribute - Form'!$C71="","",IF($Q71+Z71+AA71=3, "TRUE",IF($Q71+Z71+AA71=6,"TRUE","FALSE"))))</f>
        <v/>
      </c>
      <c r="AN71" s="111" t="str">
        <f t="shared" si="15"/>
        <v/>
      </c>
      <c r="AO71" s="111" t="str">
        <f t="shared" si="16"/>
        <v/>
      </c>
      <c r="AP71" s="111" t="str">
        <f t="shared" si="17"/>
        <v/>
      </c>
      <c r="AQ71" s="111" t="str">
        <f t="shared" si="18"/>
        <v/>
      </c>
      <c r="AR71" s="111" t="str">
        <f t="shared" si="19"/>
        <v/>
      </c>
      <c r="AS71" s="111" t="str">
        <f t="shared" si="23"/>
        <v/>
      </c>
      <c r="AT71" s="111" t="str">
        <f t="shared" si="20"/>
        <v/>
      </c>
      <c r="AU71" s="111" t="str">
        <f t="shared" si="21"/>
        <v/>
      </c>
      <c r="AV71" s="111" t="str">
        <f t="shared" si="22"/>
        <v/>
      </c>
    </row>
    <row r="72" spans="2:48" s="134" customFormat="1" ht="15.75">
      <c r="B72" s="133">
        <v>59</v>
      </c>
      <c r="C72" s="128"/>
      <c r="D72" s="127"/>
      <c r="E72" s="124"/>
      <c r="F72" s="137"/>
      <c r="G72" s="125"/>
      <c r="H72" s="124"/>
      <c r="I72" s="137"/>
      <c r="J72" s="125"/>
      <c r="K72" s="124"/>
      <c r="L72" s="131" t="str">
        <f>IF(D72="","",IF('6c1 - MSA Attribute - Form'!AD72="TRUE","Y","N"))</f>
        <v/>
      </c>
      <c r="M72" s="130" t="str">
        <f>IF(E72="","",IF('6c1 - MSA Attribute - Form'!AE72="TRUE","Y","N"))</f>
        <v/>
      </c>
      <c r="P72" s="121">
        <v>59</v>
      </c>
      <c r="Q72" s="120" t="str">
        <f>IF('6c1 - MSA Attribute - Form'!C72="","",IF('6c1 - MSA Attribute - Form'!C72='6c1 - MSA Attribute - Form'!$C$8,'6c1 - MSA Attribute - Form'!$B$8,'6c1 - MSA Attribute - Form'!$B$9))</f>
        <v/>
      </c>
      <c r="R72" s="119" t="str">
        <f>IF('6c1 - MSA Attribute - Form'!D72="","",IF('6c1 - MSA Attribute - Form'!D72='6c1 - MSA Attribute - Form'!$C$8,'6c1 - MSA Attribute - Form'!$B$8,'6c1 - MSA Attribute - Form'!$B$9))</f>
        <v/>
      </c>
      <c r="S72" s="117" t="str">
        <f>IF('6c1 - MSA Attribute - Form'!E72="","",IF('6c1 - MSA Attribute - Form'!E72='6c1 - MSA Attribute - Form'!$C$8,'6c1 - MSA Attribute - Form'!$B$8,'6c1 - MSA Attribute - Form'!$B$9))</f>
        <v/>
      </c>
      <c r="T72" s="119" t="str">
        <f t="shared" si="12"/>
        <v/>
      </c>
      <c r="U72" s="117" t="str">
        <f>IF('6c1 - MSA Attribute - Form'!$C72="","",IF(AK72="TRUE",1,0))</f>
        <v/>
      </c>
      <c r="V72" s="119" t="str">
        <f>IF('6c1 - MSA Attribute - Form'!H72="","",IF('6c1 - MSA Attribute - Form'!G72='6c1 - MSA Attribute - Form'!$C$8,'6c1 - MSA Attribute - Form'!$B$8,'6c1 - MSA Attribute - Form'!$B$9))</f>
        <v/>
      </c>
      <c r="W72" s="117" t="str">
        <f>IF('6c1 - MSA Attribute - Form'!G72="","",IF('6c1 - MSA Attribute - Form'!H72='6c1 - MSA Attribute - Form'!$C$8,'6c1 - MSA Attribute - Form'!$B$8,'6c1 - MSA Attribute - Form'!$B$9))</f>
        <v/>
      </c>
      <c r="X72" s="119" t="str">
        <f t="shared" si="13"/>
        <v/>
      </c>
      <c r="Y72" s="117" t="str">
        <f>IF('6c1 - MSA Attribute - Form'!$C72="","",IF(AL72="TRUE",1,0))</f>
        <v/>
      </c>
      <c r="Z72" s="119" t="str">
        <f>IF('6c1 - MSA Attribute - Form'!K72="","",IF('6c1 - MSA Attribute - Form'!J72='6c1 - MSA Attribute - Form'!$C$8,'6c1 - MSA Attribute - Form'!$B$8,'6c1 - MSA Attribute - Form'!$B$9))</f>
        <v/>
      </c>
      <c r="AA72" s="119" t="str">
        <f>IF('6c1 - MSA Attribute - Form'!J72="","",IF('6c1 - MSA Attribute - Form'!K72='6c1 - MSA Attribute - Form'!$C$8,'6c1 - MSA Attribute - Form'!$B$8,'6c1 - MSA Attribute - Form'!$B$9))</f>
        <v/>
      </c>
      <c r="AB72" s="119" t="str">
        <f t="shared" si="14"/>
        <v/>
      </c>
      <c r="AC72" s="117" t="str">
        <f>IF('6c1 - MSA Attribute - Form'!$C72="","",IF(AM72="TRUE",1,0))</f>
        <v/>
      </c>
      <c r="AD72" s="116" t="str">
        <f>IF('6c1 - MSA Attribute - Form'!G72="","",IF(Z72="",AG72,AH72))</f>
        <v/>
      </c>
      <c r="AE72" s="116" t="str">
        <f>IF('6c1 - MSA Attribute - Form'!G72="","",IF(Z72="",AI72,AJ72))</f>
        <v/>
      </c>
      <c r="AF72" s="88"/>
      <c r="AG72" s="114" t="str">
        <f>IF('6c1 - MSA Attribute - Form'!G72="","",IF($R72+$S72+$V72+$W72=4,"TRUE",IF($R72+$S72+$V72+$W72=8,"TRUE","FALSE")))</f>
        <v/>
      </c>
      <c r="AH72" s="114" t="str">
        <f>IF('6c1 - MSA Attribute - Form'!J72="","",IF($R72+$S72+$V72+$W72+$Z72+$AA72=6,"TRUE",IF($R72+$S72+$V72+$W72+$Z72+$AA72=12,"TRUE","FALSE")))</f>
        <v/>
      </c>
      <c r="AI72" s="114" t="str">
        <f>IF('6c1 - MSA Attribute - Form'!G72="","",IF($R72+$S72+$V72+$W72+$Q72=5,"TRUE",IF($R72+$S72+$V72+$W72+$Q72=10,"TRUE","FALSE")))</f>
        <v/>
      </c>
      <c r="AJ72" s="114" t="str">
        <f>IF('6c1 - MSA Attribute - Form'!J72="","",IF($R72+$S72+$V72+$W72+$Z72+$AA72+$Q72=7,"TRUE",IF($R72+$S72+$V72+$W72+$Z72+$AA72+$Q72=14,"TRUE","FALSE")))</f>
        <v/>
      </c>
      <c r="AK72" s="113" t="str">
        <f>IF('6c1 - MSA Attribute - Form'!C72="","",IF('6c1 - MSA Attribute - Form'!Q72+'6c1 - MSA Attribute - Form'!R72+'6c1 - MSA Attribute - Form'!S72=3, "TRUE",IF('6c1 - MSA Attribute - Form'!Q72+'6c1 - MSA Attribute - Form'!R72+'6c1 - MSA Attribute - Form'!S72=6,"TRUE","FALSE")))</f>
        <v/>
      </c>
      <c r="AL72" s="113" t="str">
        <f>IF('6c1 - MSA Attribute - Form'!$C72="","",IF($Q72+V72+W72=3, "TRUE",IF($Q72+V72+W72=6,"TRUE","FALSE")))</f>
        <v/>
      </c>
      <c r="AM72" s="112" t="str">
        <f>IF('6c1 - MSA Attribute - Form'!J72="","",IF('6c1 - MSA Attribute - Form'!$C72="","",IF($Q72+Z72+AA72=3, "TRUE",IF($Q72+Z72+AA72=6,"TRUE","FALSE"))))</f>
        <v/>
      </c>
      <c r="AN72" s="111" t="str">
        <f t="shared" si="15"/>
        <v/>
      </c>
      <c r="AO72" s="111" t="str">
        <f t="shared" si="16"/>
        <v/>
      </c>
      <c r="AP72" s="111" t="str">
        <f t="shared" si="17"/>
        <v/>
      </c>
      <c r="AQ72" s="111" t="str">
        <f t="shared" si="18"/>
        <v/>
      </c>
      <c r="AR72" s="111" t="str">
        <f t="shared" si="19"/>
        <v/>
      </c>
      <c r="AS72" s="111" t="str">
        <f t="shared" si="23"/>
        <v/>
      </c>
      <c r="AT72" s="111" t="str">
        <f t="shared" si="20"/>
        <v/>
      </c>
      <c r="AU72" s="111" t="str">
        <f t="shared" si="21"/>
        <v/>
      </c>
      <c r="AV72" s="111" t="str">
        <f t="shared" si="22"/>
        <v/>
      </c>
    </row>
    <row r="73" spans="2:48" s="134" customFormat="1" ht="15.75">
      <c r="B73" s="133">
        <v>60</v>
      </c>
      <c r="C73" s="128"/>
      <c r="D73" s="127"/>
      <c r="E73" s="124"/>
      <c r="F73" s="137"/>
      <c r="G73" s="125"/>
      <c r="H73" s="124"/>
      <c r="I73" s="137"/>
      <c r="J73" s="125"/>
      <c r="K73" s="124"/>
      <c r="L73" s="131" t="str">
        <f>IF(D73="","",IF('6c1 - MSA Attribute - Form'!AD73="TRUE","Y","N"))</f>
        <v/>
      </c>
      <c r="M73" s="130" t="str">
        <f>IF(E73="","",IF('6c1 - MSA Attribute - Form'!AE73="TRUE","Y","N"))</f>
        <v/>
      </c>
      <c r="P73" s="121">
        <v>60</v>
      </c>
      <c r="Q73" s="120" t="str">
        <f>IF('6c1 - MSA Attribute - Form'!C73="","",IF('6c1 - MSA Attribute - Form'!C73='6c1 - MSA Attribute - Form'!$C$8,'6c1 - MSA Attribute - Form'!$B$8,'6c1 - MSA Attribute - Form'!$B$9))</f>
        <v/>
      </c>
      <c r="R73" s="119" t="str">
        <f>IF('6c1 - MSA Attribute - Form'!D73="","",IF('6c1 - MSA Attribute - Form'!D73='6c1 - MSA Attribute - Form'!$C$8,'6c1 - MSA Attribute - Form'!$B$8,'6c1 - MSA Attribute - Form'!$B$9))</f>
        <v/>
      </c>
      <c r="S73" s="117" t="str">
        <f>IF('6c1 - MSA Attribute - Form'!E73="","",IF('6c1 - MSA Attribute - Form'!E73='6c1 - MSA Attribute - Form'!$C$8,'6c1 - MSA Attribute - Form'!$B$8,'6c1 - MSA Attribute - Form'!$B$9))</f>
        <v/>
      </c>
      <c r="T73" s="119" t="str">
        <f t="shared" si="12"/>
        <v/>
      </c>
      <c r="U73" s="117" t="str">
        <f>IF('6c1 - MSA Attribute - Form'!$C73="","",IF(AK73="TRUE",1,0))</f>
        <v/>
      </c>
      <c r="V73" s="119" t="str">
        <f>IF('6c1 - MSA Attribute - Form'!H73="","",IF('6c1 - MSA Attribute - Form'!G73='6c1 - MSA Attribute - Form'!$C$8,'6c1 - MSA Attribute - Form'!$B$8,'6c1 - MSA Attribute - Form'!$B$9))</f>
        <v/>
      </c>
      <c r="W73" s="117" t="str">
        <f>IF('6c1 - MSA Attribute - Form'!G73="","",IF('6c1 - MSA Attribute - Form'!H73='6c1 - MSA Attribute - Form'!$C$8,'6c1 - MSA Attribute - Form'!$B$8,'6c1 - MSA Attribute - Form'!$B$9))</f>
        <v/>
      </c>
      <c r="X73" s="119" t="str">
        <f t="shared" si="13"/>
        <v/>
      </c>
      <c r="Y73" s="117" t="str">
        <f>IF('6c1 - MSA Attribute - Form'!$C73="","",IF(AL73="TRUE",1,0))</f>
        <v/>
      </c>
      <c r="Z73" s="119" t="str">
        <f>IF('6c1 - MSA Attribute - Form'!K73="","",IF('6c1 - MSA Attribute - Form'!J73='6c1 - MSA Attribute - Form'!$C$8,'6c1 - MSA Attribute - Form'!$B$8,'6c1 - MSA Attribute - Form'!$B$9))</f>
        <v/>
      </c>
      <c r="AA73" s="119" t="str">
        <f>IF('6c1 - MSA Attribute - Form'!J73="","",IF('6c1 - MSA Attribute - Form'!K73='6c1 - MSA Attribute - Form'!$C$8,'6c1 - MSA Attribute - Form'!$B$8,'6c1 - MSA Attribute - Form'!$B$9))</f>
        <v/>
      </c>
      <c r="AB73" s="119" t="str">
        <f t="shared" si="14"/>
        <v/>
      </c>
      <c r="AC73" s="117" t="str">
        <f>IF('6c1 - MSA Attribute - Form'!$C73="","",IF(AM73="TRUE",1,0))</f>
        <v/>
      </c>
      <c r="AD73" s="116" t="str">
        <f>IF('6c1 - MSA Attribute - Form'!G73="","",IF(Z73="",AG73,AH73))</f>
        <v/>
      </c>
      <c r="AE73" s="116" t="str">
        <f>IF('6c1 - MSA Attribute - Form'!G73="","",IF(Z73="",AI73,AJ73))</f>
        <v/>
      </c>
      <c r="AF73" s="88"/>
      <c r="AG73" s="114" t="str">
        <f>IF('6c1 - MSA Attribute - Form'!G73="","",IF($R73+$S73+$V73+$W73=4,"TRUE",IF($R73+$S73+$V73+$W73=8,"TRUE","FALSE")))</f>
        <v/>
      </c>
      <c r="AH73" s="114" t="str">
        <f>IF('6c1 - MSA Attribute - Form'!J73="","",IF($R73+$S73+$V73+$W73+$Z73+$AA73=6,"TRUE",IF($R73+$S73+$V73+$W73+$Z73+$AA73=12,"TRUE","FALSE")))</f>
        <v/>
      </c>
      <c r="AI73" s="114" t="str">
        <f>IF('6c1 - MSA Attribute - Form'!G73="","",IF($R73+$S73+$V73+$W73+$Q73=5,"TRUE",IF($R73+$S73+$V73+$W73+$Q73=10,"TRUE","FALSE")))</f>
        <v/>
      </c>
      <c r="AJ73" s="114" t="str">
        <f>IF('6c1 - MSA Attribute - Form'!J73="","",IF($R73+$S73+$V73+$W73+$Z73+$AA73+$Q73=7,"TRUE",IF($R73+$S73+$V73+$W73+$Z73+$AA73+$Q73=14,"TRUE","FALSE")))</f>
        <v/>
      </c>
      <c r="AK73" s="113" t="str">
        <f>IF('6c1 - MSA Attribute - Form'!C73="","",IF('6c1 - MSA Attribute - Form'!Q73+'6c1 - MSA Attribute - Form'!R73+'6c1 - MSA Attribute - Form'!S73=3, "TRUE",IF('6c1 - MSA Attribute - Form'!Q73+'6c1 - MSA Attribute - Form'!R73+'6c1 - MSA Attribute - Form'!S73=6,"TRUE","FALSE")))</f>
        <v/>
      </c>
      <c r="AL73" s="113" t="str">
        <f>IF('6c1 - MSA Attribute - Form'!$C73="","",IF($Q73+V73+W73=3, "TRUE",IF($Q73+V73+W73=6,"TRUE","FALSE")))</f>
        <v/>
      </c>
      <c r="AM73" s="112" t="str">
        <f>IF('6c1 - MSA Attribute - Form'!J73="","",IF('6c1 - MSA Attribute - Form'!$C73="","",IF($Q73+Z73+AA73=3, "TRUE",IF($Q73+Z73+AA73=6,"TRUE","FALSE"))))</f>
        <v/>
      </c>
      <c r="AN73" s="111" t="str">
        <f t="shared" si="15"/>
        <v/>
      </c>
      <c r="AO73" s="111" t="str">
        <f t="shared" si="16"/>
        <v/>
      </c>
      <c r="AP73" s="111" t="str">
        <f t="shared" si="17"/>
        <v/>
      </c>
      <c r="AQ73" s="111" t="str">
        <f t="shared" si="18"/>
        <v/>
      </c>
      <c r="AR73" s="111" t="str">
        <f t="shared" si="19"/>
        <v/>
      </c>
      <c r="AS73" s="111" t="str">
        <f t="shared" si="23"/>
        <v/>
      </c>
      <c r="AT73" s="111" t="str">
        <f t="shared" si="20"/>
        <v/>
      </c>
      <c r="AU73" s="111" t="str">
        <f t="shared" si="21"/>
        <v/>
      </c>
      <c r="AV73" s="111" t="str">
        <f t="shared" si="22"/>
        <v/>
      </c>
    </row>
    <row r="74" spans="2:48" s="134" customFormat="1" ht="15.75">
      <c r="B74" s="133">
        <v>61</v>
      </c>
      <c r="C74" s="128"/>
      <c r="D74" s="127"/>
      <c r="E74" s="124"/>
      <c r="F74" s="137"/>
      <c r="G74" s="125"/>
      <c r="H74" s="124"/>
      <c r="I74" s="137"/>
      <c r="J74" s="125"/>
      <c r="K74" s="124"/>
      <c r="L74" s="131" t="str">
        <f>IF(D74="","",IF('6c1 - MSA Attribute - Form'!AD74="TRUE","Y","N"))</f>
        <v/>
      </c>
      <c r="M74" s="130" t="str">
        <f>IF(E74="","",IF('6c1 - MSA Attribute - Form'!AE74="TRUE","Y","N"))</f>
        <v/>
      </c>
      <c r="P74" s="121">
        <v>61</v>
      </c>
      <c r="Q74" s="120" t="str">
        <f>IF('6c1 - MSA Attribute - Form'!C74="","",IF('6c1 - MSA Attribute - Form'!C74='6c1 - MSA Attribute - Form'!$C$8,'6c1 - MSA Attribute - Form'!$B$8,'6c1 - MSA Attribute - Form'!$B$9))</f>
        <v/>
      </c>
      <c r="R74" s="119" t="str">
        <f>IF('6c1 - MSA Attribute - Form'!D74="","",IF('6c1 - MSA Attribute - Form'!D74='6c1 - MSA Attribute - Form'!$C$8,'6c1 - MSA Attribute - Form'!$B$8,'6c1 - MSA Attribute - Form'!$B$9))</f>
        <v/>
      </c>
      <c r="S74" s="117" t="str">
        <f>IF('6c1 - MSA Attribute - Form'!E74="","",IF('6c1 - MSA Attribute - Form'!E74='6c1 - MSA Attribute - Form'!$C$8,'6c1 - MSA Attribute - Form'!$B$8,'6c1 - MSA Attribute - Form'!$B$9))</f>
        <v/>
      </c>
      <c r="T74" s="119" t="str">
        <f t="shared" si="12"/>
        <v/>
      </c>
      <c r="U74" s="117" t="str">
        <f>IF('6c1 - MSA Attribute - Form'!$C74="","",IF(AK74="TRUE",1,0))</f>
        <v/>
      </c>
      <c r="V74" s="119" t="str">
        <f>IF('6c1 - MSA Attribute - Form'!H74="","",IF('6c1 - MSA Attribute - Form'!G74='6c1 - MSA Attribute - Form'!$C$8,'6c1 - MSA Attribute - Form'!$B$8,'6c1 - MSA Attribute - Form'!$B$9))</f>
        <v/>
      </c>
      <c r="W74" s="117" t="str">
        <f>IF('6c1 - MSA Attribute - Form'!G74="","",IF('6c1 - MSA Attribute - Form'!H74='6c1 - MSA Attribute - Form'!$C$8,'6c1 - MSA Attribute - Form'!$B$8,'6c1 - MSA Attribute - Form'!$B$9))</f>
        <v/>
      </c>
      <c r="X74" s="119" t="str">
        <f t="shared" si="13"/>
        <v/>
      </c>
      <c r="Y74" s="117" t="str">
        <f>IF('6c1 - MSA Attribute - Form'!$C74="","",IF(AL74="TRUE",1,0))</f>
        <v/>
      </c>
      <c r="Z74" s="119" t="str">
        <f>IF('6c1 - MSA Attribute - Form'!K74="","",IF('6c1 - MSA Attribute - Form'!J74='6c1 - MSA Attribute - Form'!$C$8,'6c1 - MSA Attribute - Form'!$B$8,'6c1 - MSA Attribute - Form'!$B$9))</f>
        <v/>
      </c>
      <c r="AA74" s="119" t="str">
        <f>IF('6c1 - MSA Attribute - Form'!J74="","",IF('6c1 - MSA Attribute - Form'!K74='6c1 - MSA Attribute - Form'!$C$8,'6c1 - MSA Attribute - Form'!$B$8,'6c1 - MSA Attribute - Form'!$B$9))</f>
        <v/>
      </c>
      <c r="AB74" s="119" t="str">
        <f t="shared" si="14"/>
        <v/>
      </c>
      <c r="AC74" s="117" t="str">
        <f>IF('6c1 - MSA Attribute - Form'!$C74="","",IF(AM74="TRUE",1,0))</f>
        <v/>
      </c>
      <c r="AD74" s="116" t="str">
        <f>IF('6c1 - MSA Attribute - Form'!G74="","",IF(Z74="",AG74,AH74))</f>
        <v/>
      </c>
      <c r="AE74" s="116" t="str">
        <f>IF('6c1 - MSA Attribute - Form'!G74="","",IF(Z74="",AI74,AJ74))</f>
        <v/>
      </c>
      <c r="AF74" s="88"/>
      <c r="AG74" s="114" t="str">
        <f>IF('6c1 - MSA Attribute - Form'!G74="","",IF($R74+$S74+$V74+$W74=4,"TRUE",IF($R74+$S74+$V74+$W74=8,"TRUE","FALSE")))</f>
        <v/>
      </c>
      <c r="AH74" s="114" t="str">
        <f>IF('6c1 - MSA Attribute - Form'!J74="","",IF($R74+$S74+$V74+$W74+$Z74+$AA74=6,"TRUE",IF($R74+$S74+$V74+$W74+$Z74+$AA74=12,"TRUE","FALSE")))</f>
        <v/>
      </c>
      <c r="AI74" s="114" t="str">
        <f>IF('6c1 - MSA Attribute - Form'!G74="","",IF($R74+$S74+$V74+$W74+$Q74=5,"TRUE",IF($R74+$S74+$V74+$W74+$Q74=10,"TRUE","FALSE")))</f>
        <v/>
      </c>
      <c r="AJ74" s="114" t="str">
        <f>IF('6c1 - MSA Attribute - Form'!J74="","",IF($R74+$S74+$V74+$W74+$Z74+$AA74+$Q74=7,"TRUE",IF($R74+$S74+$V74+$W74+$Z74+$AA74+$Q74=14,"TRUE","FALSE")))</f>
        <v/>
      </c>
      <c r="AK74" s="113" t="str">
        <f>IF('6c1 - MSA Attribute - Form'!C74="","",IF('6c1 - MSA Attribute - Form'!Q74+'6c1 - MSA Attribute - Form'!R74+'6c1 - MSA Attribute - Form'!S74=3, "TRUE",IF('6c1 - MSA Attribute - Form'!Q74+'6c1 - MSA Attribute - Form'!R74+'6c1 - MSA Attribute - Form'!S74=6,"TRUE","FALSE")))</f>
        <v/>
      </c>
      <c r="AL74" s="113" t="str">
        <f>IF('6c1 - MSA Attribute - Form'!$C74="","",IF($Q74+V74+W74=3, "TRUE",IF($Q74+V74+W74=6,"TRUE","FALSE")))</f>
        <v/>
      </c>
      <c r="AM74" s="112" t="str">
        <f>IF('6c1 - MSA Attribute - Form'!J74="","",IF('6c1 - MSA Attribute - Form'!$C74="","",IF($Q74+Z74+AA74=3, "TRUE",IF($Q74+Z74+AA74=6,"TRUE","FALSE"))))</f>
        <v/>
      </c>
      <c r="AN74" s="111" t="str">
        <f t="shared" si="15"/>
        <v/>
      </c>
      <c r="AO74" s="111" t="str">
        <f t="shared" si="16"/>
        <v/>
      </c>
      <c r="AP74" s="111" t="str">
        <f t="shared" si="17"/>
        <v/>
      </c>
      <c r="AQ74" s="111" t="str">
        <f t="shared" si="18"/>
        <v/>
      </c>
      <c r="AR74" s="111" t="str">
        <f t="shared" si="19"/>
        <v/>
      </c>
      <c r="AS74" s="111" t="str">
        <f t="shared" si="23"/>
        <v/>
      </c>
      <c r="AT74" s="111" t="str">
        <f t="shared" si="20"/>
        <v/>
      </c>
      <c r="AU74" s="111" t="str">
        <f t="shared" si="21"/>
        <v/>
      </c>
      <c r="AV74" s="111" t="str">
        <f t="shared" si="22"/>
        <v/>
      </c>
    </row>
    <row r="75" spans="2:48" s="134" customFormat="1" ht="15.75">
      <c r="B75" s="133">
        <v>62</v>
      </c>
      <c r="C75" s="128"/>
      <c r="D75" s="127"/>
      <c r="E75" s="124"/>
      <c r="F75" s="137"/>
      <c r="G75" s="125"/>
      <c r="H75" s="124"/>
      <c r="I75" s="137"/>
      <c r="J75" s="125"/>
      <c r="K75" s="124"/>
      <c r="L75" s="131" t="str">
        <f>IF(D75="","",IF('6c1 - MSA Attribute - Form'!AD75="TRUE","Y","N"))</f>
        <v/>
      </c>
      <c r="M75" s="130" t="str">
        <f>IF(E75="","",IF('6c1 - MSA Attribute - Form'!AE75="TRUE","Y","N"))</f>
        <v/>
      </c>
      <c r="P75" s="121">
        <v>62</v>
      </c>
      <c r="Q75" s="120" t="str">
        <f>IF('6c1 - MSA Attribute - Form'!C75="","",IF('6c1 - MSA Attribute - Form'!C75='6c1 - MSA Attribute - Form'!$C$8,'6c1 - MSA Attribute - Form'!$B$8,'6c1 - MSA Attribute - Form'!$B$9))</f>
        <v/>
      </c>
      <c r="R75" s="119" t="str">
        <f>IF('6c1 - MSA Attribute - Form'!D75="","",IF('6c1 - MSA Attribute - Form'!D75='6c1 - MSA Attribute - Form'!$C$8,'6c1 - MSA Attribute - Form'!$B$8,'6c1 - MSA Attribute - Form'!$B$9))</f>
        <v/>
      </c>
      <c r="S75" s="117" t="str">
        <f>IF('6c1 - MSA Attribute - Form'!E75="","",IF('6c1 - MSA Attribute - Form'!E75='6c1 - MSA Attribute - Form'!$C$8,'6c1 - MSA Attribute - Form'!$B$8,'6c1 - MSA Attribute - Form'!$B$9))</f>
        <v/>
      </c>
      <c r="T75" s="119" t="str">
        <f t="shared" si="12"/>
        <v/>
      </c>
      <c r="U75" s="117" t="str">
        <f>IF('6c1 - MSA Attribute - Form'!$C75="","",IF(AK75="TRUE",1,0))</f>
        <v/>
      </c>
      <c r="V75" s="119" t="str">
        <f>IF('6c1 - MSA Attribute - Form'!H75="","",IF('6c1 - MSA Attribute - Form'!G75='6c1 - MSA Attribute - Form'!$C$8,'6c1 - MSA Attribute - Form'!$B$8,'6c1 - MSA Attribute - Form'!$B$9))</f>
        <v/>
      </c>
      <c r="W75" s="117" t="str">
        <f>IF('6c1 - MSA Attribute - Form'!G75="","",IF('6c1 - MSA Attribute - Form'!H75='6c1 - MSA Attribute - Form'!$C$8,'6c1 - MSA Attribute - Form'!$B$8,'6c1 - MSA Attribute - Form'!$B$9))</f>
        <v/>
      </c>
      <c r="X75" s="119" t="str">
        <f t="shared" si="13"/>
        <v/>
      </c>
      <c r="Y75" s="117" t="str">
        <f>IF('6c1 - MSA Attribute - Form'!$C75="","",IF(AL75="TRUE",1,0))</f>
        <v/>
      </c>
      <c r="Z75" s="119" t="str">
        <f>IF('6c1 - MSA Attribute - Form'!K75="","",IF('6c1 - MSA Attribute - Form'!J75='6c1 - MSA Attribute - Form'!$C$8,'6c1 - MSA Attribute - Form'!$B$8,'6c1 - MSA Attribute - Form'!$B$9))</f>
        <v/>
      </c>
      <c r="AA75" s="119" t="str">
        <f>IF('6c1 - MSA Attribute - Form'!J75="","",IF('6c1 - MSA Attribute - Form'!K75='6c1 - MSA Attribute - Form'!$C$8,'6c1 - MSA Attribute - Form'!$B$8,'6c1 - MSA Attribute - Form'!$B$9))</f>
        <v/>
      </c>
      <c r="AB75" s="119" t="str">
        <f t="shared" si="14"/>
        <v/>
      </c>
      <c r="AC75" s="117" t="str">
        <f>IF('6c1 - MSA Attribute - Form'!$C75="","",IF(AM75="TRUE",1,0))</f>
        <v/>
      </c>
      <c r="AD75" s="116" t="str">
        <f>IF('6c1 - MSA Attribute - Form'!G75="","",IF(Z75="",AG75,AH75))</f>
        <v/>
      </c>
      <c r="AE75" s="116" t="str">
        <f>IF('6c1 - MSA Attribute - Form'!G75="","",IF(Z75="",AI75,AJ75))</f>
        <v/>
      </c>
      <c r="AF75" s="88"/>
      <c r="AG75" s="114" t="str">
        <f>IF('6c1 - MSA Attribute - Form'!G75="","",IF($R75+$S75+$V75+$W75=4,"TRUE",IF($R75+$S75+$V75+$W75=8,"TRUE","FALSE")))</f>
        <v/>
      </c>
      <c r="AH75" s="114" t="str">
        <f>IF('6c1 - MSA Attribute - Form'!J75="","",IF($R75+$S75+$V75+$W75+$Z75+$AA75=6,"TRUE",IF($R75+$S75+$V75+$W75+$Z75+$AA75=12,"TRUE","FALSE")))</f>
        <v/>
      </c>
      <c r="AI75" s="114" t="str">
        <f>IF('6c1 - MSA Attribute - Form'!G75="","",IF($R75+$S75+$V75+$W75+$Q75=5,"TRUE",IF($R75+$S75+$V75+$W75+$Q75=10,"TRUE","FALSE")))</f>
        <v/>
      </c>
      <c r="AJ75" s="114" t="str">
        <f>IF('6c1 - MSA Attribute - Form'!J75="","",IF($R75+$S75+$V75+$W75+$Z75+$AA75+$Q75=7,"TRUE",IF($R75+$S75+$V75+$W75+$Z75+$AA75+$Q75=14,"TRUE","FALSE")))</f>
        <v/>
      </c>
      <c r="AK75" s="113" t="str">
        <f>IF('6c1 - MSA Attribute - Form'!C75="","",IF('6c1 - MSA Attribute - Form'!Q75+'6c1 - MSA Attribute - Form'!R75+'6c1 - MSA Attribute - Form'!S75=3, "TRUE",IF('6c1 - MSA Attribute - Form'!Q75+'6c1 - MSA Attribute - Form'!R75+'6c1 - MSA Attribute - Form'!S75=6,"TRUE","FALSE")))</f>
        <v/>
      </c>
      <c r="AL75" s="113" t="str">
        <f>IF('6c1 - MSA Attribute - Form'!$C75="","",IF($Q75+V75+W75=3, "TRUE",IF($Q75+V75+W75=6,"TRUE","FALSE")))</f>
        <v/>
      </c>
      <c r="AM75" s="112" t="str">
        <f>IF('6c1 - MSA Attribute - Form'!J75="","",IF('6c1 - MSA Attribute - Form'!$C75="","",IF($Q75+Z75+AA75=3, "TRUE",IF($Q75+Z75+AA75=6,"TRUE","FALSE"))))</f>
        <v/>
      </c>
      <c r="AN75" s="111" t="str">
        <f t="shared" si="15"/>
        <v/>
      </c>
      <c r="AO75" s="111" t="str">
        <f t="shared" si="16"/>
        <v/>
      </c>
      <c r="AP75" s="111" t="str">
        <f t="shared" si="17"/>
        <v/>
      </c>
      <c r="AQ75" s="111" t="str">
        <f t="shared" si="18"/>
        <v/>
      </c>
      <c r="AR75" s="111" t="str">
        <f t="shared" si="19"/>
        <v/>
      </c>
      <c r="AS75" s="111" t="str">
        <f t="shared" si="23"/>
        <v/>
      </c>
      <c r="AT75" s="111" t="str">
        <f t="shared" si="20"/>
        <v/>
      </c>
      <c r="AU75" s="111" t="str">
        <f t="shared" si="21"/>
        <v/>
      </c>
      <c r="AV75" s="111" t="str">
        <f t="shared" si="22"/>
        <v/>
      </c>
    </row>
    <row r="76" spans="2:48" s="134" customFormat="1" ht="15.75">
      <c r="B76" s="133">
        <v>63</v>
      </c>
      <c r="C76" s="128"/>
      <c r="D76" s="127"/>
      <c r="E76" s="124"/>
      <c r="F76" s="137"/>
      <c r="G76" s="125"/>
      <c r="H76" s="124"/>
      <c r="I76" s="137"/>
      <c r="J76" s="125"/>
      <c r="K76" s="124"/>
      <c r="L76" s="131" t="str">
        <f>IF(D76="","",IF('6c1 - MSA Attribute - Form'!AD76="TRUE","Y","N"))</f>
        <v/>
      </c>
      <c r="M76" s="130" t="str">
        <f>IF(E76="","",IF('6c1 - MSA Attribute - Form'!AE76="TRUE","Y","N"))</f>
        <v/>
      </c>
      <c r="P76" s="121">
        <v>63</v>
      </c>
      <c r="Q76" s="120" t="str">
        <f>IF('6c1 - MSA Attribute - Form'!C76="","",IF('6c1 - MSA Attribute - Form'!C76='6c1 - MSA Attribute - Form'!$C$8,'6c1 - MSA Attribute - Form'!$B$8,'6c1 - MSA Attribute - Form'!$B$9))</f>
        <v/>
      </c>
      <c r="R76" s="119" t="str">
        <f>IF('6c1 - MSA Attribute - Form'!D76="","",IF('6c1 - MSA Attribute - Form'!D76='6c1 - MSA Attribute - Form'!$C$8,'6c1 - MSA Attribute - Form'!$B$8,'6c1 - MSA Attribute - Form'!$B$9))</f>
        <v/>
      </c>
      <c r="S76" s="117" t="str">
        <f>IF('6c1 - MSA Attribute - Form'!E76="","",IF('6c1 - MSA Attribute - Form'!E76='6c1 - MSA Attribute - Form'!$C$8,'6c1 - MSA Attribute - Form'!$B$8,'6c1 - MSA Attribute - Form'!$B$9))</f>
        <v/>
      </c>
      <c r="T76" s="119" t="str">
        <f t="shared" si="12"/>
        <v/>
      </c>
      <c r="U76" s="117" t="str">
        <f>IF('6c1 - MSA Attribute - Form'!$C76="","",IF(AK76="TRUE",1,0))</f>
        <v/>
      </c>
      <c r="V76" s="119" t="str">
        <f>IF('6c1 - MSA Attribute - Form'!H76="","",IF('6c1 - MSA Attribute - Form'!G76='6c1 - MSA Attribute - Form'!$C$8,'6c1 - MSA Attribute - Form'!$B$8,'6c1 - MSA Attribute - Form'!$B$9))</f>
        <v/>
      </c>
      <c r="W76" s="117" t="str">
        <f>IF('6c1 - MSA Attribute - Form'!G76="","",IF('6c1 - MSA Attribute - Form'!H76='6c1 - MSA Attribute - Form'!$C$8,'6c1 - MSA Attribute - Form'!$B$8,'6c1 - MSA Attribute - Form'!$B$9))</f>
        <v/>
      </c>
      <c r="X76" s="119" t="str">
        <f t="shared" si="13"/>
        <v/>
      </c>
      <c r="Y76" s="117" t="str">
        <f>IF('6c1 - MSA Attribute - Form'!$C76="","",IF(AL76="TRUE",1,0))</f>
        <v/>
      </c>
      <c r="Z76" s="119" t="str">
        <f>IF('6c1 - MSA Attribute - Form'!K76="","",IF('6c1 - MSA Attribute - Form'!J76='6c1 - MSA Attribute - Form'!$C$8,'6c1 - MSA Attribute - Form'!$B$8,'6c1 - MSA Attribute - Form'!$B$9))</f>
        <v/>
      </c>
      <c r="AA76" s="119" t="str">
        <f>IF('6c1 - MSA Attribute - Form'!J76="","",IF('6c1 - MSA Attribute - Form'!K76='6c1 - MSA Attribute - Form'!$C$8,'6c1 - MSA Attribute - Form'!$B$8,'6c1 - MSA Attribute - Form'!$B$9))</f>
        <v/>
      </c>
      <c r="AB76" s="119" t="str">
        <f t="shared" si="14"/>
        <v/>
      </c>
      <c r="AC76" s="117" t="str">
        <f>IF('6c1 - MSA Attribute - Form'!$C76="","",IF(AM76="TRUE",1,0))</f>
        <v/>
      </c>
      <c r="AD76" s="116" t="str">
        <f>IF('6c1 - MSA Attribute - Form'!G76="","",IF(Z76="",AG76,AH76))</f>
        <v/>
      </c>
      <c r="AE76" s="116" t="str">
        <f>IF('6c1 - MSA Attribute - Form'!G76="","",IF(Z76="",AI76,AJ76))</f>
        <v/>
      </c>
      <c r="AF76" s="88"/>
      <c r="AG76" s="114" t="str">
        <f>IF('6c1 - MSA Attribute - Form'!G76="","",IF($R76+$S76+$V76+$W76=4,"TRUE",IF($R76+$S76+$V76+$W76=8,"TRUE","FALSE")))</f>
        <v/>
      </c>
      <c r="AH76" s="114" t="str">
        <f>IF('6c1 - MSA Attribute - Form'!J76="","",IF($R76+$S76+$V76+$W76+$Z76+$AA76=6,"TRUE",IF($R76+$S76+$V76+$W76+$Z76+$AA76=12,"TRUE","FALSE")))</f>
        <v/>
      </c>
      <c r="AI76" s="114" t="str">
        <f>IF('6c1 - MSA Attribute - Form'!G76="","",IF($R76+$S76+$V76+$W76+$Q76=5,"TRUE",IF($R76+$S76+$V76+$W76+$Q76=10,"TRUE","FALSE")))</f>
        <v/>
      </c>
      <c r="AJ76" s="114" t="str">
        <f>IF('6c1 - MSA Attribute - Form'!J76="","",IF($R76+$S76+$V76+$W76+$Z76+$AA76+$Q76=7,"TRUE",IF($R76+$S76+$V76+$W76+$Z76+$AA76+$Q76=14,"TRUE","FALSE")))</f>
        <v/>
      </c>
      <c r="AK76" s="113" t="str">
        <f>IF('6c1 - MSA Attribute - Form'!C76="","",IF('6c1 - MSA Attribute - Form'!Q76+'6c1 - MSA Attribute - Form'!R76+'6c1 - MSA Attribute - Form'!S76=3, "TRUE",IF('6c1 - MSA Attribute - Form'!Q76+'6c1 - MSA Attribute - Form'!R76+'6c1 - MSA Attribute - Form'!S76=6,"TRUE","FALSE")))</f>
        <v/>
      </c>
      <c r="AL76" s="113" t="str">
        <f>IF('6c1 - MSA Attribute - Form'!$C76="","",IF($Q76+V76+W76=3, "TRUE",IF($Q76+V76+W76=6,"TRUE","FALSE")))</f>
        <v/>
      </c>
      <c r="AM76" s="112" t="str">
        <f>IF('6c1 - MSA Attribute - Form'!J76="","",IF('6c1 - MSA Attribute - Form'!$C76="","",IF($Q76+Z76+AA76=3, "TRUE",IF($Q76+Z76+AA76=6,"TRUE","FALSE"))))</f>
        <v/>
      </c>
      <c r="AN76" s="111" t="str">
        <f t="shared" si="15"/>
        <v/>
      </c>
      <c r="AO76" s="111" t="str">
        <f t="shared" si="16"/>
        <v/>
      </c>
      <c r="AP76" s="111" t="str">
        <f t="shared" si="17"/>
        <v/>
      </c>
      <c r="AQ76" s="111" t="str">
        <f t="shared" si="18"/>
        <v/>
      </c>
      <c r="AR76" s="111" t="str">
        <f t="shared" si="19"/>
        <v/>
      </c>
      <c r="AS76" s="111" t="str">
        <f t="shared" si="23"/>
        <v/>
      </c>
      <c r="AT76" s="111" t="str">
        <f t="shared" si="20"/>
        <v/>
      </c>
      <c r="AU76" s="111" t="str">
        <f t="shared" si="21"/>
        <v/>
      </c>
      <c r="AV76" s="111" t="str">
        <f t="shared" si="22"/>
        <v/>
      </c>
    </row>
    <row r="77" spans="2:48" s="134" customFormat="1" ht="15.75">
      <c r="B77" s="133">
        <v>64</v>
      </c>
      <c r="C77" s="128"/>
      <c r="D77" s="127"/>
      <c r="E77" s="124"/>
      <c r="F77" s="137"/>
      <c r="G77" s="125"/>
      <c r="H77" s="124"/>
      <c r="I77" s="137"/>
      <c r="J77" s="125"/>
      <c r="K77" s="124"/>
      <c r="L77" s="131" t="str">
        <f>IF(D77="","",IF('6c1 - MSA Attribute - Form'!AD77="TRUE","Y","N"))</f>
        <v/>
      </c>
      <c r="M77" s="130" t="str">
        <f>IF(E77="","",IF('6c1 - MSA Attribute - Form'!AE77="TRUE","Y","N"))</f>
        <v/>
      </c>
      <c r="P77" s="121">
        <v>64</v>
      </c>
      <c r="Q77" s="120" t="str">
        <f>IF('6c1 - MSA Attribute - Form'!C77="","",IF('6c1 - MSA Attribute - Form'!C77='6c1 - MSA Attribute - Form'!$C$8,'6c1 - MSA Attribute - Form'!$B$8,'6c1 - MSA Attribute - Form'!$B$9))</f>
        <v/>
      </c>
      <c r="R77" s="119" t="str">
        <f>IF('6c1 - MSA Attribute - Form'!D77="","",IF('6c1 - MSA Attribute - Form'!D77='6c1 - MSA Attribute - Form'!$C$8,'6c1 - MSA Attribute - Form'!$B$8,'6c1 - MSA Attribute - Form'!$B$9))</f>
        <v/>
      </c>
      <c r="S77" s="117" t="str">
        <f>IF('6c1 - MSA Attribute - Form'!E77="","",IF('6c1 - MSA Attribute - Form'!E77='6c1 - MSA Attribute - Form'!$C$8,'6c1 - MSA Attribute - Form'!$B$8,'6c1 - MSA Attribute - Form'!$B$9))</f>
        <v/>
      </c>
      <c r="T77" s="119" t="str">
        <f t="shared" si="12"/>
        <v/>
      </c>
      <c r="U77" s="117" t="str">
        <f>IF('6c1 - MSA Attribute - Form'!$C77="","",IF(AK77="TRUE",1,0))</f>
        <v/>
      </c>
      <c r="V77" s="119" t="str">
        <f>IF('6c1 - MSA Attribute - Form'!H77="","",IF('6c1 - MSA Attribute - Form'!G77='6c1 - MSA Attribute - Form'!$C$8,'6c1 - MSA Attribute - Form'!$B$8,'6c1 - MSA Attribute - Form'!$B$9))</f>
        <v/>
      </c>
      <c r="W77" s="117" t="str">
        <f>IF('6c1 - MSA Attribute - Form'!G77="","",IF('6c1 - MSA Attribute - Form'!H77='6c1 - MSA Attribute - Form'!$C$8,'6c1 - MSA Attribute - Form'!$B$8,'6c1 - MSA Attribute - Form'!$B$9))</f>
        <v/>
      </c>
      <c r="X77" s="119" t="str">
        <f t="shared" si="13"/>
        <v/>
      </c>
      <c r="Y77" s="117" t="str">
        <f>IF('6c1 - MSA Attribute - Form'!$C77="","",IF(AL77="TRUE",1,0))</f>
        <v/>
      </c>
      <c r="Z77" s="119" t="str">
        <f>IF('6c1 - MSA Attribute - Form'!K77="","",IF('6c1 - MSA Attribute - Form'!J77='6c1 - MSA Attribute - Form'!$C$8,'6c1 - MSA Attribute - Form'!$B$8,'6c1 - MSA Attribute - Form'!$B$9))</f>
        <v/>
      </c>
      <c r="AA77" s="119" t="str">
        <f>IF('6c1 - MSA Attribute - Form'!J77="","",IF('6c1 - MSA Attribute - Form'!K77='6c1 - MSA Attribute - Form'!$C$8,'6c1 - MSA Attribute - Form'!$B$8,'6c1 - MSA Attribute - Form'!$B$9))</f>
        <v/>
      </c>
      <c r="AB77" s="119" t="str">
        <f t="shared" si="14"/>
        <v/>
      </c>
      <c r="AC77" s="117" t="str">
        <f>IF('6c1 - MSA Attribute - Form'!$C77="","",IF(AM77="TRUE",1,0))</f>
        <v/>
      </c>
      <c r="AD77" s="116" t="str">
        <f>IF('6c1 - MSA Attribute - Form'!G77="","",IF(Z77="",AG77,AH77))</f>
        <v/>
      </c>
      <c r="AE77" s="116" t="str">
        <f>IF('6c1 - MSA Attribute - Form'!G77="","",IF(Z77="",AI77,AJ77))</f>
        <v/>
      </c>
      <c r="AF77" s="88"/>
      <c r="AG77" s="114" t="str">
        <f>IF('6c1 - MSA Attribute - Form'!G77="","",IF($R77+$S77+$V77+$W77=4,"TRUE",IF($R77+$S77+$V77+$W77=8,"TRUE","FALSE")))</f>
        <v/>
      </c>
      <c r="AH77" s="114" t="str">
        <f>IF('6c1 - MSA Attribute - Form'!J77="","",IF($R77+$S77+$V77+$W77+$Z77+$AA77=6,"TRUE",IF($R77+$S77+$V77+$W77+$Z77+$AA77=12,"TRUE","FALSE")))</f>
        <v/>
      </c>
      <c r="AI77" s="114" t="str">
        <f>IF('6c1 - MSA Attribute - Form'!G77="","",IF($R77+$S77+$V77+$W77+$Q77=5,"TRUE",IF($R77+$S77+$V77+$W77+$Q77=10,"TRUE","FALSE")))</f>
        <v/>
      </c>
      <c r="AJ77" s="114" t="str">
        <f>IF('6c1 - MSA Attribute - Form'!J77="","",IF($R77+$S77+$V77+$W77+$Z77+$AA77+$Q77=7,"TRUE",IF($R77+$S77+$V77+$W77+$Z77+$AA77+$Q77=14,"TRUE","FALSE")))</f>
        <v/>
      </c>
      <c r="AK77" s="113" t="str">
        <f>IF('6c1 - MSA Attribute - Form'!C77="","",IF('6c1 - MSA Attribute - Form'!Q77+'6c1 - MSA Attribute - Form'!R77+'6c1 - MSA Attribute - Form'!S77=3, "TRUE",IF('6c1 - MSA Attribute - Form'!Q77+'6c1 - MSA Attribute - Form'!R77+'6c1 - MSA Attribute - Form'!S77=6,"TRUE","FALSE")))</f>
        <v/>
      </c>
      <c r="AL77" s="113" t="str">
        <f>IF('6c1 - MSA Attribute - Form'!$C77="","",IF($Q77+V77+W77=3, "TRUE",IF($Q77+V77+W77=6,"TRUE","FALSE")))</f>
        <v/>
      </c>
      <c r="AM77" s="112" t="str">
        <f>IF('6c1 - MSA Attribute - Form'!J77="","",IF('6c1 - MSA Attribute - Form'!$C77="","",IF($Q77+Z77+AA77=3, "TRUE",IF($Q77+Z77+AA77=6,"TRUE","FALSE"))))</f>
        <v/>
      </c>
      <c r="AN77" s="111" t="str">
        <f t="shared" si="15"/>
        <v/>
      </c>
      <c r="AO77" s="111" t="str">
        <f t="shared" si="16"/>
        <v/>
      </c>
      <c r="AP77" s="111" t="str">
        <f t="shared" si="17"/>
        <v/>
      </c>
      <c r="AQ77" s="111" t="str">
        <f t="shared" si="18"/>
        <v/>
      </c>
      <c r="AR77" s="111" t="str">
        <f t="shared" si="19"/>
        <v/>
      </c>
      <c r="AS77" s="111" t="str">
        <f t="shared" si="23"/>
        <v/>
      </c>
      <c r="AT77" s="111" t="str">
        <f t="shared" si="20"/>
        <v/>
      </c>
      <c r="AU77" s="111" t="str">
        <f t="shared" si="21"/>
        <v/>
      </c>
      <c r="AV77" s="111" t="str">
        <f t="shared" si="22"/>
        <v/>
      </c>
    </row>
    <row r="78" spans="2:48" s="134" customFormat="1" ht="15.75">
      <c r="B78" s="133">
        <v>65</v>
      </c>
      <c r="C78" s="128"/>
      <c r="D78" s="127"/>
      <c r="E78" s="124"/>
      <c r="F78" s="137"/>
      <c r="G78" s="125"/>
      <c r="H78" s="124"/>
      <c r="I78" s="137"/>
      <c r="J78" s="125"/>
      <c r="K78" s="124"/>
      <c r="L78" s="131" t="str">
        <f>IF(D78="","",IF('6c1 - MSA Attribute - Form'!AD78="TRUE","Y","N"))</f>
        <v/>
      </c>
      <c r="M78" s="130" t="str">
        <f>IF(E78="","",IF('6c1 - MSA Attribute - Form'!AE78="TRUE","Y","N"))</f>
        <v/>
      </c>
      <c r="P78" s="121">
        <v>65</v>
      </c>
      <c r="Q78" s="120" t="str">
        <f>IF('6c1 - MSA Attribute - Form'!C78="","",IF('6c1 - MSA Attribute - Form'!C78='6c1 - MSA Attribute - Form'!$C$8,'6c1 - MSA Attribute - Form'!$B$8,'6c1 - MSA Attribute - Form'!$B$9))</f>
        <v/>
      </c>
      <c r="R78" s="119" t="str">
        <f>IF('6c1 - MSA Attribute - Form'!D78="","",IF('6c1 - MSA Attribute - Form'!D78='6c1 - MSA Attribute - Form'!$C$8,'6c1 - MSA Attribute - Form'!$B$8,'6c1 - MSA Attribute - Form'!$B$9))</f>
        <v/>
      </c>
      <c r="S78" s="117" t="str">
        <f>IF('6c1 - MSA Attribute - Form'!E78="","",IF('6c1 - MSA Attribute - Form'!E78='6c1 - MSA Attribute - Form'!$C$8,'6c1 - MSA Attribute - Form'!$B$8,'6c1 - MSA Attribute - Form'!$B$9))</f>
        <v/>
      </c>
      <c r="T78" s="119" t="str">
        <f t="shared" ref="T78:T109" si="24">IF(R78="","",IF(R78=S78,1,0))</f>
        <v/>
      </c>
      <c r="U78" s="117" t="str">
        <f>IF('6c1 - MSA Attribute - Form'!$C78="","",IF(AK78="TRUE",1,0))</f>
        <v/>
      </c>
      <c r="V78" s="119" t="str">
        <f>IF('6c1 - MSA Attribute - Form'!H78="","",IF('6c1 - MSA Attribute - Form'!G78='6c1 - MSA Attribute - Form'!$C$8,'6c1 - MSA Attribute - Form'!$B$8,'6c1 - MSA Attribute - Form'!$B$9))</f>
        <v/>
      </c>
      <c r="W78" s="117" t="str">
        <f>IF('6c1 - MSA Attribute - Form'!G78="","",IF('6c1 - MSA Attribute - Form'!H78='6c1 - MSA Attribute - Form'!$C$8,'6c1 - MSA Attribute - Form'!$B$8,'6c1 - MSA Attribute - Form'!$B$9))</f>
        <v/>
      </c>
      <c r="X78" s="119" t="str">
        <f t="shared" ref="X78:X109" si="25">IF(V78="","",IF(V78=W78,1,0))</f>
        <v/>
      </c>
      <c r="Y78" s="117" t="str">
        <f>IF('6c1 - MSA Attribute - Form'!$C78="","",IF(AL78="TRUE",1,0))</f>
        <v/>
      </c>
      <c r="Z78" s="119" t="str">
        <f>IF('6c1 - MSA Attribute - Form'!K78="","",IF('6c1 - MSA Attribute - Form'!J78='6c1 - MSA Attribute - Form'!$C$8,'6c1 - MSA Attribute - Form'!$B$8,'6c1 - MSA Attribute - Form'!$B$9))</f>
        <v/>
      </c>
      <c r="AA78" s="119" t="str">
        <f>IF('6c1 - MSA Attribute - Form'!J78="","",IF('6c1 - MSA Attribute - Form'!K78='6c1 - MSA Attribute - Form'!$C$8,'6c1 - MSA Attribute - Form'!$B$8,'6c1 - MSA Attribute - Form'!$B$9))</f>
        <v/>
      </c>
      <c r="AB78" s="119" t="str">
        <f t="shared" ref="AB78:AB109" si="26">IF(Z78="","",IF(Z78=AA78,1,0))</f>
        <v/>
      </c>
      <c r="AC78" s="117" t="str">
        <f>IF('6c1 - MSA Attribute - Form'!$C78="","",IF(AM78="TRUE",1,0))</f>
        <v/>
      </c>
      <c r="AD78" s="116" t="str">
        <f>IF('6c1 - MSA Attribute - Form'!G78="","",IF(Z78="",AG78,AH78))</f>
        <v/>
      </c>
      <c r="AE78" s="116" t="str">
        <f>IF('6c1 - MSA Attribute - Form'!G78="","",IF(Z78="",AI78,AJ78))</f>
        <v/>
      </c>
      <c r="AF78" s="88"/>
      <c r="AG78" s="114" t="str">
        <f>IF('6c1 - MSA Attribute - Form'!G78="","",IF($R78+$S78+$V78+$W78=4,"TRUE",IF($R78+$S78+$V78+$W78=8,"TRUE","FALSE")))</f>
        <v/>
      </c>
      <c r="AH78" s="114" t="str">
        <f>IF('6c1 - MSA Attribute - Form'!J78="","",IF($R78+$S78+$V78+$W78+$Z78+$AA78=6,"TRUE",IF($R78+$S78+$V78+$W78+$Z78+$AA78=12,"TRUE","FALSE")))</f>
        <v/>
      </c>
      <c r="AI78" s="114" t="str">
        <f>IF('6c1 - MSA Attribute - Form'!G78="","",IF($R78+$S78+$V78+$W78+$Q78=5,"TRUE",IF($R78+$S78+$V78+$W78+$Q78=10,"TRUE","FALSE")))</f>
        <v/>
      </c>
      <c r="AJ78" s="114" t="str">
        <f>IF('6c1 - MSA Attribute - Form'!J78="","",IF($R78+$S78+$V78+$W78+$Z78+$AA78+$Q78=7,"TRUE",IF($R78+$S78+$V78+$W78+$Z78+$AA78+$Q78=14,"TRUE","FALSE")))</f>
        <v/>
      </c>
      <c r="AK78" s="113" t="str">
        <f>IF('6c1 - MSA Attribute - Form'!C78="","",IF('6c1 - MSA Attribute - Form'!Q78+'6c1 - MSA Attribute - Form'!R78+'6c1 - MSA Attribute - Form'!S78=3, "TRUE",IF('6c1 - MSA Attribute - Form'!Q78+'6c1 - MSA Attribute - Form'!R78+'6c1 - MSA Attribute - Form'!S78=6,"TRUE","FALSE")))</f>
        <v/>
      </c>
      <c r="AL78" s="113" t="str">
        <f>IF('6c1 - MSA Attribute - Form'!$C78="","",IF($Q78+V78+W78=3, "TRUE",IF($Q78+V78+W78=6,"TRUE","FALSE")))</f>
        <v/>
      </c>
      <c r="AM78" s="112" t="str">
        <f>IF('6c1 - MSA Attribute - Form'!J78="","",IF('6c1 - MSA Attribute - Form'!$C78="","",IF($Q78+Z78+AA78=3, "TRUE",IF($Q78+Z78+AA78=6,"TRUE","FALSE"))))</f>
        <v/>
      </c>
      <c r="AN78" s="111" t="str">
        <f t="shared" ref="AN78:AN113" si="27">IF($Q78&lt;&gt;"",IF($Q78=1,IF(R78=2,IF(S78=2,1,0),0),0),"")</f>
        <v/>
      </c>
      <c r="AO78" s="111" t="str">
        <f t="shared" ref="AO78:AO113" si="28">IF($Q78&lt;&gt;"",IF($Q78=2,IF(S78=1,IF(T78=1,1,0),0),0),"")</f>
        <v/>
      </c>
      <c r="AP78" s="111" t="str">
        <f t="shared" ref="AP78:AP113" si="29">IF($Q78&lt;&gt;"",IF(R78&lt;&gt;S78,1,0),"")</f>
        <v/>
      </c>
      <c r="AQ78" s="111" t="str">
        <f t="shared" ref="AQ78:AQ113" si="30">IF($Q78&lt;&gt;"",IF($Q78=1,IF(V78=2,IF(W78=2,1,0),0),0),"")</f>
        <v/>
      </c>
      <c r="AR78" s="111" t="str">
        <f t="shared" ref="AR78:AR113" si="31">IF($Q78&lt;&gt;"",IF($Q78=2,IF(V78=1,IF(W78=1,1,0),0),0),"")</f>
        <v/>
      </c>
      <c r="AS78" s="111" t="str">
        <f t="shared" si="23"/>
        <v/>
      </c>
      <c r="AT78" s="111" t="str">
        <f t="shared" ref="AT78:AT113" si="32">IF($Q78&lt;&gt;"",IF($Q78=1,IF(Z78=2,IF(AA78=2,1,0),0),0),"")</f>
        <v/>
      </c>
      <c r="AU78" s="111" t="str">
        <f t="shared" ref="AU78:AU113" si="33">IF($Q78&lt;&gt;"",IF($Q78=2,IF(Z78=1,IF(AA78=1,1,0),0),0),"")</f>
        <v/>
      </c>
      <c r="AV78" s="111" t="str">
        <f t="shared" ref="AV78:AV113" si="34">IF($Q78&lt;&gt;"",IF(Z78&lt;&gt;AA78,1,0),"")</f>
        <v/>
      </c>
    </row>
    <row r="79" spans="2:48" s="134" customFormat="1" ht="15.75">
      <c r="B79" s="133">
        <v>66</v>
      </c>
      <c r="C79" s="128"/>
      <c r="D79" s="127"/>
      <c r="E79" s="124"/>
      <c r="F79" s="137"/>
      <c r="G79" s="125"/>
      <c r="H79" s="124"/>
      <c r="I79" s="137"/>
      <c r="J79" s="125"/>
      <c r="K79" s="124"/>
      <c r="L79" s="131" t="str">
        <f>IF(D79="","",IF('6c1 - MSA Attribute - Form'!AD79="TRUE","Y","N"))</f>
        <v/>
      </c>
      <c r="M79" s="130" t="str">
        <f>IF(E79="","",IF('6c1 - MSA Attribute - Form'!AE79="TRUE","Y","N"))</f>
        <v/>
      </c>
      <c r="P79" s="121">
        <v>66</v>
      </c>
      <c r="Q79" s="120" t="str">
        <f>IF('6c1 - MSA Attribute - Form'!C79="","",IF('6c1 - MSA Attribute - Form'!C79='6c1 - MSA Attribute - Form'!$C$8,'6c1 - MSA Attribute - Form'!$B$8,'6c1 - MSA Attribute - Form'!$B$9))</f>
        <v/>
      </c>
      <c r="R79" s="119" t="str">
        <f>IF('6c1 - MSA Attribute - Form'!D79="","",IF('6c1 - MSA Attribute - Form'!D79='6c1 - MSA Attribute - Form'!$C$8,'6c1 - MSA Attribute - Form'!$B$8,'6c1 - MSA Attribute - Form'!$B$9))</f>
        <v/>
      </c>
      <c r="S79" s="117" t="str">
        <f>IF('6c1 - MSA Attribute - Form'!E79="","",IF('6c1 - MSA Attribute - Form'!E79='6c1 - MSA Attribute - Form'!$C$8,'6c1 - MSA Attribute - Form'!$B$8,'6c1 - MSA Attribute - Form'!$B$9))</f>
        <v/>
      </c>
      <c r="T79" s="119" t="str">
        <f t="shared" si="24"/>
        <v/>
      </c>
      <c r="U79" s="117" t="str">
        <f>IF('6c1 - MSA Attribute - Form'!$C79="","",IF(AK79="TRUE",1,0))</f>
        <v/>
      </c>
      <c r="V79" s="119" t="str">
        <f>IF('6c1 - MSA Attribute - Form'!H79="","",IF('6c1 - MSA Attribute - Form'!G79='6c1 - MSA Attribute - Form'!$C$8,'6c1 - MSA Attribute - Form'!$B$8,'6c1 - MSA Attribute - Form'!$B$9))</f>
        <v/>
      </c>
      <c r="W79" s="117" t="str">
        <f>IF('6c1 - MSA Attribute - Form'!G79="","",IF('6c1 - MSA Attribute - Form'!H79='6c1 - MSA Attribute - Form'!$C$8,'6c1 - MSA Attribute - Form'!$B$8,'6c1 - MSA Attribute - Form'!$B$9))</f>
        <v/>
      </c>
      <c r="X79" s="119" t="str">
        <f t="shared" si="25"/>
        <v/>
      </c>
      <c r="Y79" s="117" t="str">
        <f>IF('6c1 - MSA Attribute - Form'!$C79="","",IF(AL79="TRUE",1,0))</f>
        <v/>
      </c>
      <c r="Z79" s="119" t="str">
        <f>IF('6c1 - MSA Attribute - Form'!K79="","",IF('6c1 - MSA Attribute - Form'!J79='6c1 - MSA Attribute - Form'!$C$8,'6c1 - MSA Attribute - Form'!$B$8,'6c1 - MSA Attribute - Form'!$B$9))</f>
        <v/>
      </c>
      <c r="AA79" s="119" t="str">
        <f>IF('6c1 - MSA Attribute - Form'!J79="","",IF('6c1 - MSA Attribute - Form'!K79='6c1 - MSA Attribute - Form'!$C$8,'6c1 - MSA Attribute - Form'!$B$8,'6c1 - MSA Attribute - Form'!$B$9))</f>
        <v/>
      </c>
      <c r="AB79" s="119" t="str">
        <f t="shared" si="26"/>
        <v/>
      </c>
      <c r="AC79" s="117" t="str">
        <f>IF('6c1 - MSA Attribute - Form'!$C79="","",IF(AM79="TRUE",1,0))</f>
        <v/>
      </c>
      <c r="AD79" s="116" t="str">
        <f>IF('6c1 - MSA Attribute - Form'!G79="","",IF(Z79="",AG79,AH79))</f>
        <v/>
      </c>
      <c r="AE79" s="116" t="str">
        <f>IF('6c1 - MSA Attribute - Form'!G79="","",IF(Z79="",AI79,AJ79))</f>
        <v/>
      </c>
      <c r="AF79" s="88"/>
      <c r="AG79" s="114" t="str">
        <f>IF('6c1 - MSA Attribute - Form'!G79="","",IF($R79+$S79+$V79+$W79=4,"TRUE",IF($R79+$S79+$V79+$W79=8,"TRUE","FALSE")))</f>
        <v/>
      </c>
      <c r="AH79" s="114" t="str">
        <f>IF('6c1 - MSA Attribute - Form'!J79="","",IF($R79+$S79+$V79+$W79+$Z79+$AA79=6,"TRUE",IF($R79+$S79+$V79+$W79+$Z79+$AA79=12,"TRUE","FALSE")))</f>
        <v/>
      </c>
      <c r="AI79" s="114" t="str">
        <f>IF('6c1 - MSA Attribute - Form'!G79="","",IF($R79+$S79+$V79+$W79+$Q79=5,"TRUE",IF($R79+$S79+$V79+$W79+$Q79=10,"TRUE","FALSE")))</f>
        <v/>
      </c>
      <c r="AJ79" s="114" t="str">
        <f>IF('6c1 - MSA Attribute - Form'!J79="","",IF($R79+$S79+$V79+$W79+$Z79+$AA79+$Q79=7,"TRUE",IF($R79+$S79+$V79+$W79+$Z79+$AA79+$Q79=14,"TRUE","FALSE")))</f>
        <v/>
      </c>
      <c r="AK79" s="113" t="str">
        <f>IF('6c1 - MSA Attribute - Form'!C79="","",IF('6c1 - MSA Attribute - Form'!Q79+'6c1 - MSA Attribute - Form'!R79+'6c1 - MSA Attribute - Form'!S79=3, "TRUE",IF('6c1 - MSA Attribute - Form'!Q79+'6c1 - MSA Attribute - Form'!R79+'6c1 - MSA Attribute - Form'!S79=6,"TRUE","FALSE")))</f>
        <v/>
      </c>
      <c r="AL79" s="113" t="str">
        <f>IF('6c1 - MSA Attribute - Form'!$C79="","",IF($Q79+V79+W79=3, "TRUE",IF($Q79+V79+W79=6,"TRUE","FALSE")))</f>
        <v/>
      </c>
      <c r="AM79" s="112" t="str">
        <f>IF('6c1 - MSA Attribute - Form'!J79="","",IF('6c1 - MSA Attribute - Form'!$C79="","",IF($Q79+Z79+AA79=3, "TRUE",IF($Q79+Z79+AA79=6,"TRUE","FALSE"))))</f>
        <v/>
      </c>
      <c r="AN79" s="111" t="str">
        <f t="shared" si="27"/>
        <v/>
      </c>
      <c r="AO79" s="111" t="str">
        <f t="shared" si="28"/>
        <v/>
      </c>
      <c r="AP79" s="111" t="str">
        <f t="shared" si="29"/>
        <v/>
      </c>
      <c r="AQ79" s="111" t="str">
        <f t="shared" si="30"/>
        <v/>
      </c>
      <c r="AR79" s="111" t="str">
        <f t="shared" si="31"/>
        <v/>
      </c>
      <c r="AS79" s="111" t="str">
        <f t="shared" ref="AS79:AS113" si="35">IF(Q79&lt;&gt;"",IF(V79&lt;&gt;W79,1,0),"")</f>
        <v/>
      </c>
      <c r="AT79" s="111" t="str">
        <f t="shared" si="32"/>
        <v/>
      </c>
      <c r="AU79" s="111" t="str">
        <f t="shared" si="33"/>
        <v/>
      </c>
      <c r="AV79" s="111" t="str">
        <f t="shared" si="34"/>
        <v/>
      </c>
    </row>
    <row r="80" spans="2:48" s="134" customFormat="1" ht="15.75">
      <c r="B80" s="133">
        <v>67</v>
      </c>
      <c r="C80" s="128"/>
      <c r="D80" s="127"/>
      <c r="E80" s="124"/>
      <c r="F80" s="137"/>
      <c r="G80" s="125"/>
      <c r="H80" s="124"/>
      <c r="I80" s="137"/>
      <c r="J80" s="125"/>
      <c r="K80" s="124"/>
      <c r="L80" s="131" t="str">
        <f>IF(D80="","",IF('6c1 - MSA Attribute - Form'!AD80="TRUE","Y","N"))</f>
        <v/>
      </c>
      <c r="M80" s="130" t="str">
        <f>IF(E80="","",IF('6c1 - MSA Attribute - Form'!AE80="TRUE","Y","N"))</f>
        <v/>
      </c>
      <c r="P80" s="121">
        <v>67</v>
      </c>
      <c r="Q80" s="120" t="str">
        <f>IF('6c1 - MSA Attribute - Form'!C80="","",IF('6c1 - MSA Attribute - Form'!C80='6c1 - MSA Attribute - Form'!$C$8,'6c1 - MSA Attribute - Form'!$B$8,'6c1 - MSA Attribute - Form'!$B$9))</f>
        <v/>
      </c>
      <c r="R80" s="119" t="str">
        <f>IF('6c1 - MSA Attribute - Form'!D80="","",IF('6c1 - MSA Attribute - Form'!D80='6c1 - MSA Attribute - Form'!$C$8,'6c1 - MSA Attribute - Form'!$B$8,'6c1 - MSA Attribute - Form'!$B$9))</f>
        <v/>
      </c>
      <c r="S80" s="117" t="str">
        <f>IF('6c1 - MSA Attribute - Form'!E80="","",IF('6c1 - MSA Attribute - Form'!E80='6c1 - MSA Attribute - Form'!$C$8,'6c1 - MSA Attribute - Form'!$B$8,'6c1 - MSA Attribute - Form'!$B$9))</f>
        <v/>
      </c>
      <c r="T80" s="119" t="str">
        <f t="shared" si="24"/>
        <v/>
      </c>
      <c r="U80" s="117" t="str">
        <f>IF('6c1 - MSA Attribute - Form'!$C80="","",IF(AK80="TRUE",1,0))</f>
        <v/>
      </c>
      <c r="V80" s="119" t="str">
        <f>IF('6c1 - MSA Attribute - Form'!H80="","",IF('6c1 - MSA Attribute - Form'!G80='6c1 - MSA Attribute - Form'!$C$8,'6c1 - MSA Attribute - Form'!$B$8,'6c1 - MSA Attribute - Form'!$B$9))</f>
        <v/>
      </c>
      <c r="W80" s="117" t="str">
        <f>IF('6c1 - MSA Attribute - Form'!G80="","",IF('6c1 - MSA Attribute - Form'!H80='6c1 - MSA Attribute - Form'!$C$8,'6c1 - MSA Attribute - Form'!$B$8,'6c1 - MSA Attribute - Form'!$B$9))</f>
        <v/>
      </c>
      <c r="X80" s="119" t="str">
        <f t="shared" si="25"/>
        <v/>
      </c>
      <c r="Y80" s="117" t="str">
        <f>IF('6c1 - MSA Attribute - Form'!$C80="","",IF(AL80="TRUE",1,0))</f>
        <v/>
      </c>
      <c r="Z80" s="119" t="str">
        <f>IF('6c1 - MSA Attribute - Form'!K80="","",IF('6c1 - MSA Attribute - Form'!J80='6c1 - MSA Attribute - Form'!$C$8,'6c1 - MSA Attribute - Form'!$B$8,'6c1 - MSA Attribute - Form'!$B$9))</f>
        <v/>
      </c>
      <c r="AA80" s="119" t="str">
        <f>IF('6c1 - MSA Attribute - Form'!J80="","",IF('6c1 - MSA Attribute - Form'!K80='6c1 - MSA Attribute - Form'!$C$8,'6c1 - MSA Attribute - Form'!$B$8,'6c1 - MSA Attribute - Form'!$B$9))</f>
        <v/>
      </c>
      <c r="AB80" s="119" t="str">
        <f t="shared" si="26"/>
        <v/>
      </c>
      <c r="AC80" s="117" t="str">
        <f>IF('6c1 - MSA Attribute - Form'!$C80="","",IF(AM80="TRUE",1,0))</f>
        <v/>
      </c>
      <c r="AD80" s="116" t="str">
        <f>IF('6c1 - MSA Attribute - Form'!G80="","",IF(Z80="",AG80,AH80))</f>
        <v/>
      </c>
      <c r="AE80" s="116" t="str">
        <f>IF('6c1 - MSA Attribute - Form'!G80="","",IF(Z80="",AI80,AJ80))</f>
        <v/>
      </c>
      <c r="AF80" s="88"/>
      <c r="AG80" s="114" t="str">
        <f>IF('6c1 - MSA Attribute - Form'!G80="","",IF($R80+$S80+$V80+$W80=4,"TRUE",IF($R80+$S80+$V80+$W80=8,"TRUE","FALSE")))</f>
        <v/>
      </c>
      <c r="AH80" s="114" t="str">
        <f>IF('6c1 - MSA Attribute - Form'!J80="","",IF($R80+$S80+$V80+$W80+$Z80+$AA80=6,"TRUE",IF($R80+$S80+$V80+$W80+$Z80+$AA80=12,"TRUE","FALSE")))</f>
        <v/>
      </c>
      <c r="AI80" s="114" t="str">
        <f>IF('6c1 - MSA Attribute - Form'!G80="","",IF($R80+$S80+$V80+$W80+$Q80=5,"TRUE",IF($R80+$S80+$V80+$W80+$Q80=10,"TRUE","FALSE")))</f>
        <v/>
      </c>
      <c r="AJ80" s="114" t="str">
        <f>IF('6c1 - MSA Attribute - Form'!J80="","",IF($R80+$S80+$V80+$W80+$Z80+$AA80+$Q80=7,"TRUE",IF($R80+$S80+$V80+$W80+$Z80+$AA80+$Q80=14,"TRUE","FALSE")))</f>
        <v/>
      </c>
      <c r="AK80" s="113" t="str">
        <f>IF('6c1 - MSA Attribute - Form'!C80="","",IF('6c1 - MSA Attribute - Form'!Q80+'6c1 - MSA Attribute - Form'!R80+'6c1 - MSA Attribute - Form'!S80=3, "TRUE",IF('6c1 - MSA Attribute - Form'!Q80+'6c1 - MSA Attribute - Form'!R80+'6c1 - MSA Attribute - Form'!S80=6,"TRUE","FALSE")))</f>
        <v/>
      </c>
      <c r="AL80" s="113" t="str">
        <f>IF('6c1 - MSA Attribute - Form'!$C80="","",IF($Q80+V80+W80=3, "TRUE",IF($Q80+V80+W80=6,"TRUE","FALSE")))</f>
        <v/>
      </c>
      <c r="AM80" s="112" t="str">
        <f>IF('6c1 - MSA Attribute - Form'!J80="","",IF('6c1 - MSA Attribute - Form'!$C80="","",IF($Q80+Z80+AA80=3, "TRUE",IF($Q80+Z80+AA80=6,"TRUE","FALSE"))))</f>
        <v/>
      </c>
      <c r="AN80" s="111" t="str">
        <f t="shared" si="27"/>
        <v/>
      </c>
      <c r="AO80" s="111" t="str">
        <f t="shared" si="28"/>
        <v/>
      </c>
      <c r="AP80" s="111" t="str">
        <f t="shared" si="29"/>
        <v/>
      </c>
      <c r="AQ80" s="111" t="str">
        <f t="shared" si="30"/>
        <v/>
      </c>
      <c r="AR80" s="111" t="str">
        <f t="shared" si="31"/>
        <v/>
      </c>
      <c r="AS80" s="111" t="str">
        <f t="shared" si="35"/>
        <v/>
      </c>
      <c r="AT80" s="111" t="str">
        <f t="shared" si="32"/>
        <v/>
      </c>
      <c r="AU80" s="111" t="str">
        <f t="shared" si="33"/>
        <v/>
      </c>
      <c r="AV80" s="111" t="str">
        <f t="shared" si="34"/>
        <v/>
      </c>
    </row>
    <row r="81" spans="2:48" s="134" customFormat="1" ht="15.75">
      <c r="B81" s="133">
        <v>68</v>
      </c>
      <c r="C81" s="128"/>
      <c r="D81" s="127"/>
      <c r="E81" s="124"/>
      <c r="F81" s="137"/>
      <c r="G81" s="125"/>
      <c r="H81" s="124"/>
      <c r="I81" s="137"/>
      <c r="J81" s="125"/>
      <c r="K81" s="124"/>
      <c r="L81" s="131" t="str">
        <f>IF(D81="","",IF('6c1 - MSA Attribute - Form'!AD81="TRUE","Y","N"))</f>
        <v/>
      </c>
      <c r="M81" s="130" t="str">
        <f>IF(E81="","",IF('6c1 - MSA Attribute - Form'!AE81="TRUE","Y","N"))</f>
        <v/>
      </c>
      <c r="P81" s="121">
        <v>68</v>
      </c>
      <c r="Q81" s="120" t="str">
        <f>IF('6c1 - MSA Attribute - Form'!C81="","",IF('6c1 - MSA Attribute - Form'!C81='6c1 - MSA Attribute - Form'!$C$8,'6c1 - MSA Attribute - Form'!$B$8,'6c1 - MSA Attribute - Form'!$B$9))</f>
        <v/>
      </c>
      <c r="R81" s="119" t="str">
        <f>IF('6c1 - MSA Attribute - Form'!D81="","",IF('6c1 - MSA Attribute - Form'!D81='6c1 - MSA Attribute - Form'!$C$8,'6c1 - MSA Attribute - Form'!$B$8,'6c1 - MSA Attribute - Form'!$B$9))</f>
        <v/>
      </c>
      <c r="S81" s="117" t="str">
        <f>IF('6c1 - MSA Attribute - Form'!E81="","",IF('6c1 - MSA Attribute - Form'!E81='6c1 - MSA Attribute - Form'!$C$8,'6c1 - MSA Attribute - Form'!$B$8,'6c1 - MSA Attribute - Form'!$B$9))</f>
        <v/>
      </c>
      <c r="T81" s="119" t="str">
        <f t="shared" si="24"/>
        <v/>
      </c>
      <c r="U81" s="117" t="str">
        <f>IF('6c1 - MSA Attribute - Form'!$C81="","",IF(AK81="TRUE",1,0))</f>
        <v/>
      </c>
      <c r="V81" s="119" t="str">
        <f>IF('6c1 - MSA Attribute - Form'!H81="","",IF('6c1 - MSA Attribute - Form'!G81='6c1 - MSA Attribute - Form'!$C$8,'6c1 - MSA Attribute - Form'!$B$8,'6c1 - MSA Attribute - Form'!$B$9))</f>
        <v/>
      </c>
      <c r="W81" s="117" t="str">
        <f>IF('6c1 - MSA Attribute - Form'!G81="","",IF('6c1 - MSA Attribute - Form'!H81='6c1 - MSA Attribute - Form'!$C$8,'6c1 - MSA Attribute - Form'!$B$8,'6c1 - MSA Attribute - Form'!$B$9))</f>
        <v/>
      </c>
      <c r="X81" s="119" t="str">
        <f t="shared" si="25"/>
        <v/>
      </c>
      <c r="Y81" s="117" t="str">
        <f>IF('6c1 - MSA Attribute - Form'!$C81="","",IF(AL81="TRUE",1,0))</f>
        <v/>
      </c>
      <c r="Z81" s="119" t="str">
        <f>IF('6c1 - MSA Attribute - Form'!K81="","",IF('6c1 - MSA Attribute - Form'!J81='6c1 - MSA Attribute - Form'!$C$8,'6c1 - MSA Attribute - Form'!$B$8,'6c1 - MSA Attribute - Form'!$B$9))</f>
        <v/>
      </c>
      <c r="AA81" s="119" t="str">
        <f>IF('6c1 - MSA Attribute - Form'!J81="","",IF('6c1 - MSA Attribute - Form'!K81='6c1 - MSA Attribute - Form'!$C$8,'6c1 - MSA Attribute - Form'!$B$8,'6c1 - MSA Attribute - Form'!$B$9))</f>
        <v/>
      </c>
      <c r="AB81" s="119" t="str">
        <f t="shared" si="26"/>
        <v/>
      </c>
      <c r="AC81" s="117" t="str">
        <f>IF('6c1 - MSA Attribute - Form'!$C81="","",IF(AM81="TRUE",1,0))</f>
        <v/>
      </c>
      <c r="AD81" s="116" t="str">
        <f>IF('6c1 - MSA Attribute - Form'!G81="","",IF(Z81="",AG81,AH81))</f>
        <v/>
      </c>
      <c r="AE81" s="116" t="str">
        <f>IF('6c1 - MSA Attribute - Form'!G81="","",IF(Z81="",AI81,AJ81))</f>
        <v/>
      </c>
      <c r="AF81" s="88"/>
      <c r="AG81" s="114" t="str">
        <f>IF('6c1 - MSA Attribute - Form'!G81="","",IF($R81+$S81+$V81+$W81=4,"TRUE",IF($R81+$S81+$V81+$W81=8,"TRUE","FALSE")))</f>
        <v/>
      </c>
      <c r="AH81" s="114" t="str">
        <f>IF('6c1 - MSA Attribute - Form'!J81="","",IF($R81+$S81+$V81+$W81+$Z81+$AA81=6,"TRUE",IF($R81+$S81+$V81+$W81+$Z81+$AA81=12,"TRUE","FALSE")))</f>
        <v/>
      </c>
      <c r="AI81" s="114" t="str">
        <f>IF('6c1 - MSA Attribute - Form'!G81="","",IF($R81+$S81+$V81+$W81+$Q81=5,"TRUE",IF($R81+$S81+$V81+$W81+$Q81=10,"TRUE","FALSE")))</f>
        <v/>
      </c>
      <c r="AJ81" s="114" t="str">
        <f>IF('6c1 - MSA Attribute - Form'!J81="","",IF($R81+$S81+$V81+$W81+$Z81+$AA81+$Q81=7,"TRUE",IF($R81+$S81+$V81+$W81+$Z81+$AA81+$Q81=14,"TRUE","FALSE")))</f>
        <v/>
      </c>
      <c r="AK81" s="113" t="str">
        <f>IF('6c1 - MSA Attribute - Form'!C81="","",IF('6c1 - MSA Attribute - Form'!Q81+'6c1 - MSA Attribute - Form'!R81+'6c1 - MSA Attribute - Form'!S81=3, "TRUE",IF('6c1 - MSA Attribute - Form'!Q81+'6c1 - MSA Attribute - Form'!R81+'6c1 - MSA Attribute - Form'!S81=6,"TRUE","FALSE")))</f>
        <v/>
      </c>
      <c r="AL81" s="113" t="str">
        <f>IF('6c1 - MSA Attribute - Form'!$C81="","",IF($Q81+V81+W81=3, "TRUE",IF($Q81+V81+W81=6,"TRUE","FALSE")))</f>
        <v/>
      </c>
      <c r="AM81" s="112" t="str">
        <f>IF('6c1 - MSA Attribute - Form'!J81="","",IF('6c1 - MSA Attribute - Form'!$C81="","",IF($Q81+Z81+AA81=3, "TRUE",IF($Q81+Z81+AA81=6,"TRUE","FALSE"))))</f>
        <v/>
      </c>
      <c r="AN81" s="111" t="str">
        <f t="shared" si="27"/>
        <v/>
      </c>
      <c r="AO81" s="111" t="str">
        <f t="shared" si="28"/>
        <v/>
      </c>
      <c r="AP81" s="111" t="str">
        <f t="shared" si="29"/>
        <v/>
      </c>
      <c r="AQ81" s="111" t="str">
        <f t="shared" si="30"/>
        <v/>
      </c>
      <c r="AR81" s="111" t="str">
        <f t="shared" si="31"/>
        <v/>
      </c>
      <c r="AS81" s="111" t="str">
        <f t="shared" si="35"/>
        <v/>
      </c>
      <c r="AT81" s="111" t="str">
        <f t="shared" si="32"/>
        <v/>
      </c>
      <c r="AU81" s="111" t="str">
        <f t="shared" si="33"/>
        <v/>
      </c>
      <c r="AV81" s="111" t="str">
        <f t="shared" si="34"/>
        <v/>
      </c>
    </row>
    <row r="82" spans="2:48" s="134" customFormat="1" ht="15.75">
      <c r="B82" s="133">
        <v>69</v>
      </c>
      <c r="C82" s="128"/>
      <c r="D82" s="127"/>
      <c r="E82" s="124"/>
      <c r="F82" s="137"/>
      <c r="G82" s="125"/>
      <c r="H82" s="124"/>
      <c r="I82" s="137"/>
      <c r="J82" s="125"/>
      <c r="K82" s="124"/>
      <c r="L82" s="131" t="str">
        <f>IF(D82="","",IF('6c1 - MSA Attribute - Form'!AD82="TRUE","Y","N"))</f>
        <v/>
      </c>
      <c r="M82" s="130" t="str">
        <f>IF(E82="","",IF('6c1 - MSA Attribute - Form'!AE82="TRUE","Y","N"))</f>
        <v/>
      </c>
      <c r="P82" s="121">
        <v>69</v>
      </c>
      <c r="Q82" s="120" t="str">
        <f>IF('6c1 - MSA Attribute - Form'!C82="","",IF('6c1 - MSA Attribute - Form'!C82='6c1 - MSA Attribute - Form'!$C$8,'6c1 - MSA Attribute - Form'!$B$8,'6c1 - MSA Attribute - Form'!$B$9))</f>
        <v/>
      </c>
      <c r="R82" s="119" t="str">
        <f>IF('6c1 - MSA Attribute - Form'!D82="","",IF('6c1 - MSA Attribute - Form'!D82='6c1 - MSA Attribute - Form'!$C$8,'6c1 - MSA Attribute - Form'!$B$8,'6c1 - MSA Attribute - Form'!$B$9))</f>
        <v/>
      </c>
      <c r="S82" s="117" t="str">
        <f>IF('6c1 - MSA Attribute - Form'!E82="","",IF('6c1 - MSA Attribute - Form'!E82='6c1 - MSA Attribute - Form'!$C$8,'6c1 - MSA Attribute - Form'!$B$8,'6c1 - MSA Attribute - Form'!$B$9))</f>
        <v/>
      </c>
      <c r="T82" s="119" t="str">
        <f t="shared" si="24"/>
        <v/>
      </c>
      <c r="U82" s="117" t="str">
        <f>IF('6c1 - MSA Attribute - Form'!$C82="","",IF(AK82="TRUE",1,0))</f>
        <v/>
      </c>
      <c r="V82" s="119" t="str">
        <f>IF('6c1 - MSA Attribute - Form'!H82="","",IF('6c1 - MSA Attribute - Form'!G82='6c1 - MSA Attribute - Form'!$C$8,'6c1 - MSA Attribute - Form'!$B$8,'6c1 - MSA Attribute - Form'!$B$9))</f>
        <v/>
      </c>
      <c r="W82" s="117" t="str">
        <f>IF('6c1 - MSA Attribute - Form'!G82="","",IF('6c1 - MSA Attribute - Form'!H82='6c1 - MSA Attribute - Form'!$C$8,'6c1 - MSA Attribute - Form'!$B$8,'6c1 - MSA Attribute - Form'!$B$9))</f>
        <v/>
      </c>
      <c r="X82" s="119" t="str">
        <f t="shared" si="25"/>
        <v/>
      </c>
      <c r="Y82" s="117" t="str">
        <f>IF('6c1 - MSA Attribute - Form'!$C82="","",IF(AL82="TRUE",1,0))</f>
        <v/>
      </c>
      <c r="Z82" s="119" t="str">
        <f>IF('6c1 - MSA Attribute - Form'!K82="","",IF('6c1 - MSA Attribute - Form'!J82='6c1 - MSA Attribute - Form'!$C$8,'6c1 - MSA Attribute - Form'!$B$8,'6c1 - MSA Attribute - Form'!$B$9))</f>
        <v/>
      </c>
      <c r="AA82" s="119" t="str">
        <f>IF('6c1 - MSA Attribute - Form'!J82="","",IF('6c1 - MSA Attribute - Form'!K82='6c1 - MSA Attribute - Form'!$C$8,'6c1 - MSA Attribute - Form'!$B$8,'6c1 - MSA Attribute - Form'!$B$9))</f>
        <v/>
      </c>
      <c r="AB82" s="119" t="str">
        <f t="shared" si="26"/>
        <v/>
      </c>
      <c r="AC82" s="117" t="str">
        <f>IF('6c1 - MSA Attribute - Form'!$C82="","",IF(AM82="TRUE",1,0))</f>
        <v/>
      </c>
      <c r="AD82" s="116" t="str">
        <f>IF('6c1 - MSA Attribute - Form'!G82="","",IF(Z82="",AG82,AH82))</f>
        <v/>
      </c>
      <c r="AE82" s="116" t="str">
        <f>IF('6c1 - MSA Attribute - Form'!G82="","",IF(Z82="",AI82,AJ82))</f>
        <v/>
      </c>
      <c r="AF82" s="88"/>
      <c r="AG82" s="114" t="str">
        <f>IF('6c1 - MSA Attribute - Form'!G82="","",IF($R82+$S82+$V82+$W82=4,"TRUE",IF($R82+$S82+$V82+$W82=8,"TRUE","FALSE")))</f>
        <v/>
      </c>
      <c r="AH82" s="114" t="str">
        <f>IF('6c1 - MSA Attribute - Form'!J82="","",IF($R82+$S82+$V82+$W82+$Z82+$AA82=6,"TRUE",IF($R82+$S82+$V82+$W82+$Z82+$AA82=12,"TRUE","FALSE")))</f>
        <v/>
      </c>
      <c r="AI82" s="114" t="str">
        <f>IF('6c1 - MSA Attribute - Form'!G82="","",IF($R82+$S82+$V82+$W82+$Q82=5,"TRUE",IF($R82+$S82+$V82+$W82+$Q82=10,"TRUE","FALSE")))</f>
        <v/>
      </c>
      <c r="AJ82" s="114" t="str">
        <f>IF('6c1 - MSA Attribute - Form'!J82="","",IF($R82+$S82+$V82+$W82+$Z82+$AA82+$Q82=7,"TRUE",IF($R82+$S82+$V82+$W82+$Z82+$AA82+$Q82=14,"TRUE","FALSE")))</f>
        <v/>
      </c>
      <c r="AK82" s="113" t="str">
        <f>IF('6c1 - MSA Attribute - Form'!C82="","",IF('6c1 - MSA Attribute - Form'!Q82+'6c1 - MSA Attribute - Form'!R82+'6c1 - MSA Attribute - Form'!S82=3, "TRUE",IF('6c1 - MSA Attribute - Form'!Q82+'6c1 - MSA Attribute - Form'!R82+'6c1 - MSA Attribute - Form'!S82=6,"TRUE","FALSE")))</f>
        <v/>
      </c>
      <c r="AL82" s="113" t="str">
        <f>IF('6c1 - MSA Attribute - Form'!$C82="","",IF($Q82+V82+W82=3, "TRUE",IF($Q82+V82+W82=6,"TRUE","FALSE")))</f>
        <v/>
      </c>
      <c r="AM82" s="112" t="str">
        <f>IF('6c1 - MSA Attribute - Form'!J82="","",IF('6c1 - MSA Attribute - Form'!$C82="","",IF($Q82+Z82+AA82=3, "TRUE",IF($Q82+Z82+AA82=6,"TRUE","FALSE"))))</f>
        <v/>
      </c>
      <c r="AN82" s="111" t="str">
        <f t="shared" si="27"/>
        <v/>
      </c>
      <c r="AO82" s="111" t="str">
        <f t="shared" si="28"/>
        <v/>
      </c>
      <c r="AP82" s="111" t="str">
        <f t="shared" si="29"/>
        <v/>
      </c>
      <c r="AQ82" s="111" t="str">
        <f t="shared" si="30"/>
        <v/>
      </c>
      <c r="AR82" s="111" t="str">
        <f t="shared" si="31"/>
        <v/>
      </c>
      <c r="AS82" s="111" t="str">
        <f t="shared" si="35"/>
        <v/>
      </c>
      <c r="AT82" s="111" t="str">
        <f t="shared" si="32"/>
        <v/>
      </c>
      <c r="AU82" s="111" t="str">
        <f t="shared" si="33"/>
        <v/>
      </c>
      <c r="AV82" s="111" t="str">
        <f t="shared" si="34"/>
        <v/>
      </c>
    </row>
    <row r="83" spans="2:48" s="134" customFormat="1" ht="15.75">
      <c r="B83" s="133">
        <v>70</v>
      </c>
      <c r="C83" s="128"/>
      <c r="D83" s="127"/>
      <c r="E83" s="124"/>
      <c r="F83" s="137"/>
      <c r="G83" s="125"/>
      <c r="H83" s="124"/>
      <c r="I83" s="137"/>
      <c r="J83" s="125"/>
      <c r="K83" s="124"/>
      <c r="L83" s="131" t="str">
        <f>IF(D83="","",IF('6c1 - MSA Attribute - Form'!AD83="TRUE","Y","N"))</f>
        <v/>
      </c>
      <c r="M83" s="130" t="str">
        <f>IF(E83="","",IF('6c1 - MSA Attribute - Form'!AE83="TRUE","Y","N"))</f>
        <v/>
      </c>
      <c r="P83" s="121">
        <v>70</v>
      </c>
      <c r="Q83" s="120" t="str">
        <f>IF('6c1 - MSA Attribute - Form'!C83="","",IF('6c1 - MSA Attribute - Form'!C83='6c1 - MSA Attribute - Form'!$C$8,'6c1 - MSA Attribute - Form'!$B$8,'6c1 - MSA Attribute - Form'!$B$9))</f>
        <v/>
      </c>
      <c r="R83" s="119" t="str">
        <f>IF('6c1 - MSA Attribute - Form'!D83="","",IF('6c1 - MSA Attribute - Form'!D83='6c1 - MSA Attribute - Form'!$C$8,'6c1 - MSA Attribute - Form'!$B$8,'6c1 - MSA Attribute - Form'!$B$9))</f>
        <v/>
      </c>
      <c r="S83" s="117" t="str">
        <f>IF('6c1 - MSA Attribute - Form'!E83="","",IF('6c1 - MSA Attribute - Form'!E83='6c1 - MSA Attribute - Form'!$C$8,'6c1 - MSA Attribute - Form'!$B$8,'6c1 - MSA Attribute - Form'!$B$9))</f>
        <v/>
      </c>
      <c r="T83" s="119" t="str">
        <f t="shared" si="24"/>
        <v/>
      </c>
      <c r="U83" s="117" t="str">
        <f>IF('6c1 - MSA Attribute - Form'!$C83="","",IF(AK83="TRUE",1,0))</f>
        <v/>
      </c>
      <c r="V83" s="119" t="str">
        <f>IF('6c1 - MSA Attribute - Form'!H83="","",IF('6c1 - MSA Attribute - Form'!G83='6c1 - MSA Attribute - Form'!$C$8,'6c1 - MSA Attribute - Form'!$B$8,'6c1 - MSA Attribute - Form'!$B$9))</f>
        <v/>
      </c>
      <c r="W83" s="117" t="str">
        <f>IF('6c1 - MSA Attribute - Form'!G83="","",IF('6c1 - MSA Attribute - Form'!H83='6c1 - MSA Attribute - Form'!$C$8,'6c1 - MSA Attribute - Form'!$B$8,'6c1 - MSA Attribute - Form'!$B$9))</f>
        <v/>
      </c>
      <c r="X83" s="119" t="str">
        <f t="shared" si="25"/>
        <v/>
      </c>
      <c r="Y83" s="117" t="str">
        <f>IF('6c1 - MSA Attribute - Form'!$C83="","",IF(AL83="TRUE",1,0))</f>
        <v/>
      </c>
      <c r="Z83" s="119" t="str">
        <f>IF('6c1 - MSA Attribute - Form'!K83="","",IF('6c1 - MSA Attribute - Form'!J83='6c1 - MSA Attribute - Form'!$C$8,'6c1 - MSA Attribute - Form'!$B$8,'6c1 - MSA Attribute - Form'!$B$9))</f>
        <v/>
      </c>
      <c r="AA83" s="119" t="str">
        <f>IF('6c1 - MSA Attribute - Form'!J83="","",IF('6c1 - MSA Attribute - Form'!K83='6c1 - MSA Attribute - Form'!$C$8,'6c1 - MSA Attribute - Form'!$B$8,'6c1 - MSA Attribute - Form'!$B$9))</f>
        <v/>
      </c>
      <c r="AB83" s="119" t="str">
        <f t="shared" si="26"/>
        <v/>
      </c>
      <c r="AC83" s="117" t="str">
        <f>IF('6c1 - MSA Attribute - Form'!$C83="","",IF(AM83="TRUE",1,0))</f>
        <v/>
      </c>
      <c r="AD83" s="116" t="str">
        <f>IF('6c1 - MSA Attribute - Form'!G83="","",IF(Z83="",AG83,AH83))</f>
        <v/>
      </c>
      <c r="AE83" s="116" t="str">
        <f>IF('6c1 - MSA Attribute - Form'!G83="","",IF(Z83="",AI83,AJ83))</f>
        <v/>
      </c>
      <c r="AF83" s="88"/>
      <c r="AG83" s="114" t="str">
        <f>IF('6c1 - MSA Attribute - Form'!G83="","",IF($R83+$S83+$V83+$W83=4,"TRUE",IF($R83+$S83+$V83+$W83=8,"TRUE","FALSE")))</f>
        <v/>
      </c>
      <c r="AH83" s="114" t="str">
        <f>IF('6c1 - MSA Attribute - Form'!J83="","",IF($R83+$S83+$V83+$W83+$Z83+$AA83=6,"TRUE",IF($R83+$S83+$V83+$W83+$Z83+$AA83=12,"TRUE","FALSE")))</f>
        <v/>
      </c>
      <c r="AI83" s="114" t="str">
        <f>IF('6c1 - MSA Attribute - Form'!G83="","",IF($R83+$S83+$V83+$W83+$Q83=5,"TRUE",IF($R83+$S83+$V83+$W83+$Q83=10,"TRUE","FALSE")))</f>
        <v/>
      </c>
      <c r="AJ83" s="114" t="str">
        <f>IF('6c1 - MSA Attribute - Form'!J83="","",IF($R83+$S83+$V83+$W83+$Z83+$AA83+$Q83=7,"TRUE",IF($R83+$S83+$V83+$W83+$Z83+$AA83+$Q83=14,"TRUE","FALSE")))</f>
        <v/>
      </c>
      <c r="AK83" s="113" t="str">
        <f>IF('6c1 - MSA Attribute - Form'!C83="","",IF('6c1 - MSA Attribute - Form'!Q83+'6c1 - MSA Attribute - Form'!R83+'6c1 - MSA Attribute - Form'!S83=3, "TRUE",IF('6c1 - MSA Attribute - Form'!Q83+'6c1 - MSA Attribute - Form'!R83+'6c1 - MSA Attribute - Form'!S83=6,"TRUE","FALSE")))</f>
        <v/>
      </c>
      <c r="AL83" s="113" t="str">
        <f>IF('6c1 - MSA Attribute - Form'!$C83="","",IF($Q83+V83+W83=3, "TRUE",IF($Q83+V83+W83=6,"TRUE","FALSE")))</f>
        <v/>
      </c>
      <c r="AM83" s="112" t="str">
        <f>IF('6c1 - MSA Attribute - Form'!J83="","",IF('6c1 - MSA Attribute - Form'!$C83="","",IF($Q83+Z83+AA83=3, "TRUE",IF($Q83+Z83+AA83=6,"TRUE","FALSE"))))</f>
        <v/>
      </c>
      <c r="AN83" s="111" t="str">
        <f t="shared" si="27"/>
        <v/>
      </c>
      <c r="AO83" s="111" t="str">
        <f t="shared" si="28"/>
        <v/>
      </c>
      <c r="AP83" s="111" t="str">
        <f t="shared" si="29"/>
        <v/>
      </c>
      <c r="AQ83" s="111" t="str">
        <f t="shared" si="30"/>
        <v/>
      </c>
      <c r="AR83" s="111" t="str">
        <f t="shared" si="31"/>
        <v/>
      </c>
      <c r="AS83" s="111" t="str">
        <f t="shared" si="35"/>
        <v/>
      </c>
      <c r="AT83" s="111" t="str">
        <f t="shared" si="32"/>
        <v/>
      </c>
      <c r="AU83" s="111" t="str">
        <f t="shared" si="33"/>
        <v/>
      </c>
      <c r="AV83" s="111" t="str">
        <f t="shared" si="34"/>
        <v/>
      </c>
    </row>
    <row r="84" spans="2:48" s="134" customFormat="1" ht="15.75">
      <c r="B84" s="133">
        <v>71</v>
      </c>
      <c r="C84" s="128"/>
      <c r="D84" s="127"/>
      <c r="E84" s="124"/>
      <c r="F84" s="137"/>
      <c r="G84" s="125"/>
      <c r="H84" s="124"/>
      <c r="I84" s="137"/>
      <c r="J84" s="125"/>
      <c r="K84" s="124"/>
      <c r="L84" s="131" t="str">
        <f>IF(D84="","",IF('6c1 - MSA Attribute - Form'!AD84="TRUE","Y","N"))</f>
        <v/>
      </c>
      <c r="M84" s="130" t="str">
        <f>IF(E84="","",IF('6c1 - MSA Attribute - Form'!AE84="TRUE","Y","N"))</f>
        <v/>
      </c>
      <c r="P84" s="121">
        <v>71</v>
      </c>
      <c r="Q84" s="120" t="str">
        <f>IF('6c1 - MSA Attribute - Form'!C84="","",IF('6c1 - MSA Attribute - Form'!C84='6c1 - MSA Attribute - Form'!$C$8,'6c1 - MSA Attribute - Form'!$B$8,'6c1 - MSA Attribute - Form'!$B$9))</f>
        <v/>
      </c>
      <c r="R84" s="119" t="str">
        <f>IF('6c1 - MSA Attribute - Form'!D84="","",IF('6c1 - MSA Attribute - Form'!D84='6c1 - MSA Attribute - Form'!$C$8,'6c1 - MSA Attribute - Form'!$B$8,'6c1 - MSA Attribute - Form'!$B$9))</f>
        <v/>
      </c>
      <c r="S84" s="117" t="str">
        <f>IF('6c1 - MSA Attribute - Form'!E84="","",IF('6c1 - MSA Attribute - Form'!E84='6c1 - MSA Attribute - Form'!$C$8,'6c1 - MSA Attribute - Form'!$B$8,'6c1 - MSA Attribute - Form'!$B$9))</f>
        <v/>
      </c>
      <c r="T84" s="119" t="str">
        <f t="shared" si="24"/>
        <v/>
      </c>
      <c r="U84" s="117" t="str">
        <f>IF('6c1 - MSA Attribute - Form'!$C84="","",IF(AK84="TRUE",1,0))</f>
        <v/>
      </c>
      <c r="V84" s="119" t="str">
        <f>IF('6c1 - MSA Attribute - Form'!H84="","",IF('6c1 - MSA Attribute - Form'!G84='6c1 - MSA Attribute - Form'!$C$8,'6c1 - MSA Attribute - Form'!$B$8,'6c1 - MSA Attribute - Form'!$B$9))</f>
        <v/>
      </c>
      <c r="W84" s="117" t="str">
        <f>IF('6c1 - MSA Attribute - Form'!G84="","",IF('6c1 - MSA Attribute - Form'!H84='6c1 - MSA Attribute - Form'!$C$8,'6c1 - MSA Attribute - Form'!$B$8,'6c1 - MSA Attribute - Form'!$B$9))</f>
        <v/>
      </c>
      <c r="X84" s="119" t="str">
        <f t="shared" si="25"/>
        <v/>
      </c>
      <c r="Y84" s="117" t="str">
        <f>IF('6c1 - MSA Attribute - Form'!$C84="","",IF(AL84="TRUE",1,0))</f>
        <v/>
      </c>
      <c r="Z84" s="119" t="str">
        <f>IF('6c1 - MSA Attribute - Form'!K84="","",IF('6c1 - MSA Attribute - Form'!J84='6c1 - MSA Attribute - Form'!$C$8,'6c1 - MSA Attribute - Form'!$B$8,'6c1 - MSA Attribute - Form'!$B$9))</f>
        <v/>
      </c>
      <c r="AA84" s="119" t="str">
        <f>IF('6c1 - MSA Attribute - Form'!J84="","",IF('6c1 - MSA Attribute - Form'!K84='6c1 - MSA Attribute - Form'!$C$8,'6c1 - MSA Attribute - Form'!$B$8,'6c1 - MSA Attribute - Form'!$B$9))</f>
        <v/>
      </c>
      <c r="AB84" s="119" t="str">
        <f t="shared" si="26"/>
        <v/>
      </c>
      <c r="AC84" s="117" t="str">
        <f>IF('6c1 - MSA Attribute - Form'!$C84="","",IF(AM84="TRUE",1,0))</f>
        <v/>
      </c>
      <c r="AD84" s="116" t="str">
        <f>IF('6c1 - MSA Attribute - Form'!G84="","",IF(Z84="",AG84,AH84))</f>
        <v/>
      </c>
      <c r="AE84" s="116" t="str">
        <f>IF('6c1 - MSA Attribute - Form'!G84="","",IF(Z84="",AI84,AJ84))</f>
        <v/>
      </c>
      <c r="AF84" s="88"/>
      <c r="AG84" s="114" t="str">
        <f>IF('6c1 - MSA Attribute - Form'!G84="","",IF($R84+$S84+$V84+$W84=4,"TRUE",IF($R84+$S84+$V84+$W84=8,"TRUE","FALSE")))</f>
        <v/>
      </c>
      <c r="AH84" s="114" t="str">
        <f>IF('6c1 - MSA Attribute - Form'!J84="","",IF($R84+$S84+$V84+$W84+$Z84+$AA84=6,"TRUE",IF($R84+$S84+$V84+$W84+$Z84+$AA84=12,"TRUE","FALSE")))</f>
        <v/>
      </c>
      <c r="AI84" s="114" t="str">
        <f>IF('6c1 - MSA Attribute - Form'!G84="","",IF($R84+$S84+$V84+$W84+$Q84=5,"TRUE",IF($R84+$S84+$V84+$W84+$Q84=10,"TRUE","FALSE")))</f>
        <v/>
      </c>
      <c r="AJ84" s="114" t="str">
        <f>IF('6c1 - MSA Attribute - Form'!J84="","",IF($R84+$S84+$V84+$W84+$Z84+$AA84+$Q84=7,"TRUE",IF($R84+$S84+$V84+$W84+$Z84+$AA84+$Q84=14,"TRUE","FALSE")))</f>
        <v/>
      </c>
      <c r="AK84" s="113" t="str">
        <f>IF('6c1 - MSA Attribute - Form'!C84="","",IF('6c1 - MSA Attribute - Form'!Q84+'6c1 - MSA Attribute - Form'!R84+'6c1 - MSA Attribute - Form'!S84=3, "TRUE",IF('6c1 - MSA Attribute - Form'!Q84+'6c1 - MSA Attribute - Form'!R84+'6c1 - MSA Attribute - Form'!S84=6,"TRUE","FALSE")))</f>
        <v/>
      </c>
      <c r="AL84" s="113" t="str">
        <f>IF('6c1 - MSA Attribute - Form'!$C84="","",IF($Q84+V84+W84=3, "TRUE",IF($Q84+V84+W84=6,"TRUE","FALSE")))</f>
        <v/>
      </c>
      <c r="AM84" s="112" t="str">
        <f>IF('6c1 - MSA Attribute - Form'!J84="","",IF('6c1 - MSA Attribute - Form'!$C84="","",IF($Q84+Z84+AA84=3, "TRUE",IF($Q84+Z84+AA84=6,"TRUE","FALSE"))))</f>
        <v/>
      </c>
      <c r="AN84" s="111" t="str">
        <f t="shared" si="27"/>
        <v/>
      </c>
      <c r="AO84" s="111" t="str">
        <f t="shared" si="28"/>
        <v/>
      </c>
      <c r="AP84" s="111" t="str">
        <f t="shared" si="29"/>
        <v/>
      </c>
      <c r="AQ84" s="111" t="str">
        <f t="shared" si="30"/>
        <v/>
      </c>
      <c r="AR84" s="111" t="str">
        <f t="shared" si="31"/>
        <v/>
      </c>
      <c r="AS84" s="111" t="str">
        <f t="shared" si="35"/>
        <v/>
      </c>
      <c r="AT84" s="111" t="str">
        <f t="shared" si="32"/>
        <v/>
      </c>
      <c r="AU84" s="111" t="str">
        <f t="shared" si="33"/>
        <v/>
      </c>
      <c r="AV84" s="111" t="str">
        <f t="shared" si="34"/>
        <v/>
      </c>
    </row>
    <row r="85" spans="2:48" s="134" customFormat="1" ht="15.75">
      <c r="B85" s="133">
        <v>72</v>
      </c>
      <c r="C85" s="128"/>
      <c r="D85" s="127"/>
      <c r="E85" s="124"/>
      <c r="F85" s="132"/>
      <c r="G85" s="125"/>
      <c r="H85" s="124"/>
      <c r="I85" s="132"/>
      <c r="J85" s="125"/>
      <c r="K85" s="124"/>
      <c r="L85" s="131" t="str">
        <f>IF(D85="","",IF('6c1 - MSA Attribute - Form'!AD85="TRUE","Y","N"))</f>
        <v/>
      </c>
      <c r="M85" s="130" t="str">
        <f>IF(E85="","",IF('6c1 - MSA Attribute - Form'!AE85="TRUE","Y","N"))</f>
        <v/>
      </c>
      <c r="P85" s="121">
        <v>72</v>
      </c>
      <c r="Q85" s="120" t="str">
        <f>IF('6c1 - MSA Attribute - Form'!C85="","",IF('6c1 - MSA Attribute - Form'!C85='6c1 - MSA Attribute - Form'!$C$8,'6c1 - MSA Attribute - Form'!$B$8,'6c1 - MSA Attribute - Form'!$B$9))</f>
        <v/>
      </c>
      <c r="R85" s="119" t="str">
        <f>IF('6c1 - MSA Attribute - Form'!D85="","",IF('6c1 - MSA Attribute - Form'!D85='6c1 - MSA Attribute - Form'!$C$8,'6c1 - MSA Attribute - Form'!$B$8,'6c1 - MSA Attribute - Form'!$B$9))</f>
        <v/>
      </c>
      <c r="S85" s="117" t="str">
        <f>IF('6c1 - MSA Attribute - Form'!E85="","",IF('6c1 - MSA Attribute - Form'!E85='6c1 - MSA Attribute - Form'!$C$8,'6c1 - MSA Attribute - Form'!$B$8,'6c1 - MSA Attribute - Form'!$B$9))</f>
        <v/>
      </c>
      <c r="T85" s="119" t="str">
        <f t="shared" si="24"/>
        <v/>
      </c>
      <c r="U85" s="117" t="str">
        <f>IF('6c1 - MSA Attribute - Form'!$C85="","",IF(AK85="TRUE",1,0))</f>
        <v/>
      </c>
      <c r="V85" s="119" t="str">
        <f>IF('6c1 - MSA Attribute - Form'!H85="","",IF('6c1 - MSA Attribute - Form'!G85='6c1 - MSA Attribute - Form'!$C$8,'6c1 - MSA Attribute - Form'!$B$8,'6c1 - MSA Attribute - Form'!$B$9))</f>
        <v/>
      </c>
      <c r="W85" s="117" t="str">
        <f>IF('6c1 - MSA Attribute - Form'!G85="","",IF('6c1 - MSA Attribute - Form'!H85='6c1 - MSA Attribute - Form'!$C$8,'6c1 - MSA Attribute - Form'!$B$8,'6c1 - MSA Attribute - Form'!$B$9))</f>
        <v/>
      </c>
      <c r="X85" s="119" t="str">
        <f t="shared" si="25"/>
        <v/>
      </c>
      <c r="Y85" s="117" t="str">
        <f>IF('6c1 - MSA Attribute - Form'!$C85="","",IF(AL85="TRUE",1,0))</f>
        <v/>
      </c>
      <c r="Z85" s="119" t="str">
        <f>IF('6c1 - MSA Attribute - Form'!K85="","",IF('6c1 - MSA Attribute - Form'!J85='6c1 - MSA Attribute - Form'!$C$8,'6c1 - MSA Attribute - Form'!$B$8,'6c1 - MSA Attribute - Form'!$B$9))</f>
        <v/>
      </c>
      <c r="AA85" s="119" t="str">
        <f>IF('6c1 - MSA Attribute - Form'!J85="","",IF('6c1 - MSA Attribute - Form'!K85='6c1 - MSA Attribute - Form'!$C$8,'6c1 - MSA Attribute - Form'!$B$8,'6c1 - MSA Attribute - Form'!$B$9))</f>
        <v/>
      </c>
      <c r="AB85" s="119" t="str">
        <f t="shared" si="26"/>
        <v/>
      </c>
      <c r="AC85" s="117" t="str">
        <f>IF('6c1 - MSA Attribute - Form'!$C85="","",IF(AM85="TRUE",1,0))</f>
        <v/>
      </c>
      <c r="AD85" s="116" t="str">
        <f>IF('6c1 - MSA Attribute - Form'!G85="","",IF(Z85="",AG85,AH85))</f>
        <v/>
      </c>
      <c r="AE85" s="116" t="str">
        <f>IF('6c1 - MSA Attribute - Form'!G85="","",IF(Z85="",AI85,AJ85))</f>
        <v/>
      </c>
      <c r="AF85" s="88"/>
      <c r="AG85" s="114" t="str">
        <f>IF('6c1 - MSA Attribute - Form'!G85="","",IF($R85+$S85+$V85+$W85=4,"TRUE",IF($R85+$S85+$V85+$W85=8,"TRUE","FALSE")))</f>
        <v/>
      </c>
      <c r="AH85" s="114" t="str">
        <f>IF('6c1 - MSA Attribute - Form'!J85="","",IF($R85+$S85+$V85+$W85+$Z85+$AA85=6,"TRUE",IF($R85+$S85+$V85+$W85+$Z85+$AA85=12,"TRUE","FALSE")))</f>
        <v/>
      </c>
      <c r="AI85" s="114" t="str">
        <f>IF('6c1 - MSA Attribute - Form'!G85="","",IF($R85+$S85+$V85+$W85+$Q85=5,"TRUE",IF($R85+$S85+$V85+$W85+$Q85=10,"TRUE","FALSE")))</f>
        <v/>
      </c>
      <c r="AJ85" s="114" t="str">
        <f>IF('6c1 - MSA Attribute - Form'!J85="","",IF($R85+$S85+$V85+$W85+$Z85+$AA85+$Q85=7,"TRUE",IF($R85+$S85+$V85+$W85+$Z85+$AA85+$Q85=14,"TRUE","FALSE")))</f>
        <v/>
      </c>
      <c r="AK85" s="113" t="str">
        <f>IF('6c1 - MSA Attribute - Form'!C85="","",IF('6c1 - MSA Attribute - Form'!Q85+'6c1 - MSA Attribute - Form'!R85+'6c1 - MSA Attribute - Form'!S85=3, "TRUE",IF('6c1 - MSA Attribute - Form'!Q85+'6c1 - MSA Attribute - Form'!R85+'6c1 - MSA Attribute - Form'!S85=6,"TRUE","FALSE")))</f>
        <v/>
      </c>
      <c r="AL85" s="113" t="str">
        <f>IF('6c1 - MSA Attribute - Form'!$C85="","",IF($Q85+V85+W85=3, "TRUE",IF($Q85+V85+W85=6,"TRUE","FALSE")))</f>
        <v/>
      </c>
      <c r="AM85" s="112" t="str">
        <f>IF('6c1 - MSA Attribute - Form'!J85="","",IF('6c1 - MSA Attribute - Form'!$C85="","",IF($Q85+Z85+AA85=3, "TRUE",IF($Q85+Z85+AA85=6,"TRUE","FALSE"))))</f>
        <v/>
      </c>
      <c r="AN85" s="111" t="str">
        <f t="shared" si="27"/>
        <v/>
      </c>
      <c r="AO85" s="111" t="str">
        <f t="shared" si="28"/>
        <v/>
      </c>
      <c r="AP85" s="111" t="str">
        <f t="shared" si="29"/>
        <v/>
      </c>
      <c r="AQ85" s="111" t="str">
        <f t="shared" si="30"/>
        <v/>
      </c>
      <c r="AR85" s="111" t="str">
        <f t="shared" si="31"/>
        <v/>
      </c>
      <c r="AS85" s="111" t="str">
        <f t="shared" si="35"/>
        <v/>
      </c>
      <c r="AT85" s="111" t="str">
        <f t="shared" si="32"/>
        <v/>
      </c>
      <c r="AU85" s="111" t="str">
        <f t="shared" si="33"/>
        <v/>
      </c>
      <c r="AV85" s="111" t="str">
        <f t="shared" si="34"/>
        <v/>
      </c>
    </row>
    <row r="86" spans="2:48" s="134" customFormat="1" ht="15.75">
      <c r="B86" s="133">
        <v>73</v>
      </c>
      <c r="C86" s="128"/>
      <c r="D86" s="127"/>
      <c r="E86" s="124"/>
      <c r="F86" s="132"/>
      <c r="G86" s="125"/>
      <c r="H86" s="124"/>
      <c r="I86" s="132"/>
      <c r="J86" s="136"/>
      <c r="K86" s="135"/>
      <c r="L86" s="131" t="str">
        <f>IF(D86="","",IF('6c1 - MSA Attribute - Form'!AD86="TRUE","Y","N"))</f>
        <v/>
      </c>
      <c r="M86" s="130" t="str">
        <f>IF(E86="","",IF('6c1 - MSA Attribute - Form'!AE86="TRUE","Y","N"))</f>
        <v/>
      </c>
      <c r="P86" s="121">
        <v>73</v>
      </c>
      <c r="Q86" s="120" t="str">
        <f>IF('6c1 - MSA Attribute - Form'!C86="","",IF('6c1 - MSA Attribute - Form'!C86='6c1 - MSA Attribute - Form'!$C$8,'6c1 - MSA Attribute - Form'!$B$8,'6c1 - MSA Attribute - Form'!$B$9))</f>
        <v/>
      </c>
      <c r="R86" s="119" t="str">
        <f>IF('6c1 - MSA Attribute - Form'!D86="","",IF('6c1 - MSA Attribute - Form'!D86='6c1 - MSA Attribute - Form'!$C$8,'6c1 - MSA Attribute - Form'!$B$8,'6c1 - MSA Attribute - Form'!$B$9))</f>
        <v/>
      </c>
      <c r="S86" s="117" t="str">
        <f>IF('6c1 - MSA Attribute - Form'!E86="","",IF('6c1 - MSA Attribute - Form'!E86='6c1 - MSA Attribute - Form'!$C$8,'6c1 - MSA Attribute - Form'!$B$8,'6c1 - MSA Attribute - Form'!$B$9))</f>
        <v/>
      </c>
      <c r="T86" s="119" t="str">
        <f t="shared" si="24"/>
        <v/>
      </c>
      <c r="U86" s="117" t="str">
        <f>IF('6c1 - MSA Attribute - Form'!$C86="","",IF(AK86="TRUE",1,0))</f>
        <v/>
      </c>
      <c r="V86" s="119" t="str">
        <f>IF('6c1 - MSA Attribute - Form'!H86="","",IF('6c1 - MSA Attribute - Form'!G86='6c1 - MSA Attribute - Form'!$C$8,'6c1 - MSA Attribute - Form'!$B$8,'6c1 - MSA Attribute - Form'!$B$9))</f>
        <v/>
      </c>
      <c r="W86" s="117" t="str">
        <f>IF('6c1 - MSA Attribute - Form'!G86="","",IF('6c1 - MSA Attribute - Form'!H86='6c1 - MSA Attribute - Form'!$C$8,'6c1 - MSA Attribute - Form'!$B$8,'6c1 - MSA Attribute - Form'!$B$9))</f>
        <v/>
      </c>
      <c r="X86" s="119" t="str">
        <f t="shared" si="25"/>
        <v/>
      </c>
      <c r="Y86" s="117" t="str">
        <f>IF('6c1 - MSA Attribute - Form'!$C86="","",IF(AL86="TRUE",1,0))</f>
        <v/>
      </c>
      <c r="Z86" s="119" t="str">
        <f>IF('6c1 - MSA Attribute - Form'!K86="","",IF('6c1 - MSA Attribute - Form'!J86='6c1 - MSA Attribute - Form'!$C$8,'6c1 - MSA Attribute - Form'!$B$8,'6c1 - MSA Attribute - Form'!$B$9))</f>
        <v/>
      </c>
      <c r="AA86" s="119" t="str">
        <f>IF('6c1 - MSA Attribute - Form'!J86="","",IF('6c1 - MSA Attribute - Form'!K86='6c1 - MSA Attribute - Form'!$C$8,'6c1 - MSA Attribute - Form'!$B$8,'6c1 - MSA Attribute - Form'!$B$9))</f>
        <v/>
      </c>
      <c r="AB86" s="119" t="str">
        <f t="shared" si="26"/>
        <v/>
      </c>
      <c r="AC86" s="117" t="str">
        <f>IF('6c1 - MSA Attribute - Form'!$C86="","",IF(AM86="TRUE",1,0))</f>
        <v/>
      </c>
      <c r="AD86" s="116" t="str">
        <f>IF('6c1 - MSA Attribute - Form'!G86="","",IF(Z86="",AG86,AH86))</f>
        <v/>
      </c>
      <c r="AE86" s="116" t="str">
        <f>IF('6c1 - MSA Attribute - Form'!G86="","",IF(Z86="",AI86,AJ86))</f>
        <v/>
      </c>
      <c r="AF86" s="88"/>
      <c r="AG86" s="114" t="str">
        <f>IF('6c1 - MSA Attribute - Form'!G86="","",IF($R86+$S86+$V86+$W86=4,"TRUE",IF($R86+$S86+$V86+$W86=8,"TRUE","FALSE")))</f>
        <v/>
      </c>
      <c r="AH86" s="114" t="str">
        <f>IF('6c1 - MSA Attribute - Form'!J86="","",IF($R86+$S86+$V86+$W86+$Z86+$AA86=6,"TRUE",IF($R86+$S86+$V86+$W86+$Z86+$AA86=12,"TRUE","FALSE")))</f>
        <v/>
      </c>
      <c r="AI86" s="114" t="str">
        <f>IF('6c1 - MSA Attribute - Form'!G86="","",IF($R86+$S86+$V86+$W86+$Q86=5,"TRUE",IF($R86+$S86+$V86+$W86+$Q86=10,"TRUE","FALSE")))</f>
        <v/>
      </c>
      <c r="AJ86" s="114" t="str">
        <f>IF('6c1 - MSA Attribute - Form'!J86="","",IF($R86+$S86+$V86+$W86+$Z86+$AA86+$Q86=7,"TRUE",IF($R86+$S86+$V86+$W86+$Z86+$AA86+$Q86=14,"TRUE","FALSE")))</f>
        <v/>
      </c>
      <c r="AK86" s="113" t="str">
        <f>IF('6c1 - MSA Attribute - Form'!C86="","",IF('6c1 - MSA Attribute - Form'!Q86+'6c1 - MSA Attribute - Form'!R86+'6c1 - MSA Attribute - Form'!S86=3, "TRUE",IF('6c1 - MSA Attribute - Form'!Q86+'6c1 - MSA Attribute - Form'!R86+'6c1 - MSA Attribute - Form'!S86=6,"TRUE","FALSE")))</f>
        <v/>
      </c>
      <c r="AL86" s="113" t="str">
        <f>IF('6c1 - MSA Attribute - Form'!$C86="","",IF($Q86+V86+W86=3, "TRUE",IF($Q86+V86+W86=6,"TRUE","FALSE")))</f>
        <v/>
      </c>
      <c r="AM86" s="112" t="str">
        <f>IF('6c1 - MSA Attribute - Form'!J86="","",IF('6c1 - MSA Attribute - Form'!$C86="","",IF($Q86+Z86+AA86=3, "TRUE",IF($Q86+Z86+AA86=6,"TRUE","FALSE"))))</f>
        <v/>
      </c>
      <c r="AN86" s="111" t="str">
        <f t="shared" si="27"/>
        <v/>
      </c>
      <c r="AO86" s="111" t="str">
        <f t="shared" si="28"/>
        <v/>
      </c>
      <c r="AP86" s="111" t="str">
        <f t="shared" si="29"/>
        <v/>
      </c>
      <c r="AQ86" s="111" t="str">
        <f t="shared" si="30"/>
        <v/>
      </c>
      <c r="AR86" s="111" t="str">
        <f t="shared" si="31"/>
        <v/>
      </c>
      <c r="AS86" s="111" t="str">
        <f t="shared" si="35"/>
        <v/>
      </c>
      <c r="AT86" s="111" t="str">
        <f t="shared" si="32"/>
        <v/>
      </c>
      <c r="AU86" s="111" t="str">
        <f t="shared" si="33"/>
        <v/>
      </c>
      <c r="AV86" s="111" t="str">
        <f t="shared" si="34"/>
        <v/>
      </c>
    </row>
    <row r="87" spans="2:48" s="134" customFormat="1" ht="15.75">
      <c r="B87" s="133">
        <v>74</v>
      </c>
      <c r="C87" s="128"/>
      <c r="D87" s="127"/>
      <c r="E87" s="124"/>
      <c r="F87" s="132"/>
      <c r="G87" s="125"/>
      <c r="H87" s="124"/>
      <c r="I87" s="132"/>
      <c r="J87" s="125"/>
      <c r="K87" s="124"/>
      <c r="L87" s="131" t="str">
        <f>IF(D87="","",IF('6c1 - MSA Attribute - Form'!AD87="TRUE","Y","N"))</f>
        <v/>
      </c>
      <c r="M87" s="130" t="str">
        <f>IF(E87="","",IF('6c1 - MSA Attribute - Form'!AE87="TRUE","Y","N"))</f>
        <v/>
      </c>
      <c r="P87" s="121">
        <v>74</v>
      </c>
      <c r="Q87" s="120" t="str">
        <f>IF('6c1 - MSA Attribute - Form'!C87="","",IF('6c1 - MSA Attribute - Form'!C87='6c1 - MSA Attribute - Form'!$C$8,'6c1 - MSA Attribute - Form'!$B$8,'6c1 - MSA Attribute - Form'!$B$9))</f>
        <v/>
      </c>
      <c r="R87" s="119" t="str">
        <f>IF('6c1 - MSA Attribute - Form'!D87="","",IF('6c1 - MSA Attribute - Form'!D87='6c1 - MSA Attribute - Form'!$C$8,'6c1 - MSA Attribute - Form'!$B$8,'6c1 - MSA Attribute - Form'!$B$9))</f>
        <v/>
      </c>
      <c r="S87" s="117" t="str">
        <f>IF('6c1 - MSA Attribute - Form'!E87="","",IF('6c1 - MSA Attribute - Form'!E87='6c1 - MSA Attribute - Form'!$C$8,'6c1 - MSA Attribute - Form'!$B$8,'6c1 - MSA Attribute - Form'!$B$9))</f>
        <v/>
      </c>
      <c r="T87" s="119" t="str">
        <f t="shared" si="24"/>
        <v/>
      </c>
      <c r="U87" s="117" t="str">
        <f>IF('6c1 - MSA Attribute - Form'!$C87="","",IF(AK87="TRUE",1,0))</f>
        <v/>
      </c>
      <c r="V87" s="119" t="str">
        <f>IF('6c1 - MSA Attribute - Form'!H87="","",IF('6c1 - MSA Attribute - Form'!G87='6c1 - MSA Attribute - Form'!$C$8,'6c1 - MSA Attribute - Form'!$B$8,'6c1 - MSA Attribute - Form'!$B$9))</f>
        <v/>
      </c>
      <c r="W87" s="117" t="str">
        <f>IF('6c1 - MSA Attribute - Form'!G87="","",IF('6c1 - MSA Attribute - Form'!H87='6c1 - MSA Attribute - Form'!$C$8,'6c1 - MSA Attribute - Form'!$B$8,'6c1 - MSA Attribute - Form'!$B$9))</f>
        <v/>
      </c>
      <c r="X87" s="119" t="str">
        <f t="shared" si="25"/>
        <v/>
      </c>
      <c r="Y87" s="117" t="str">
        <f>IF('6c1 - MSA Attribute - Form'!$C87="","",IF(AL87="TRUE",1,0))</f>
        <v/>
      </c>
      <c r="Z87" s="119" t="str">
        <f>IF('6c1 - MSA Attribute - Form'!K87="","",IF('6c1 - MSA Attribute - Form'!J87='6c1 - MSA Attribute - Form'!$C$8,'6c1 - MSA Attribute - Form'!$B$8,'6c1 - MSA Attribute - Form'!$B$9))</f>
        <v/>
      </c>
      <c r="AA87" s="119" t="str">
        <f>IF('6c1 - MSA Attribute - Form'!J87="","",IF('6c1 - MSA Attribute - Form'!K87='6c1 - MSA Attribute - Form'!$C$8,'6c1 - MSA Attribute - Form'!$B$8,'6c1 - MSA Attribute - Form'!$B$9))</f>
        <v/>
      </c>
      <c r="AB87" s="119" t="str">
        <f t="shared" si="26"/>
        <v/>
      </c>
      <c r="AC87" s="117" t="str">
        <f>IF('6c1 - MSA Attribute - Form'!$C87="","",IF(AM87="TRUE",1,0))</f>
        <v/>
      </c>
      <c r="AD87" s="116" t="str">
        <f>IF('6c1 - MSA Attribute - Form'!G87="","",IF(Z87="",AG87,AH87))</f>
        <v/>
      </c>
      <c r="AE87" s="116" t="str">
        <f>IF('6c1 - MSA Attribute - Form'!G87="","",IF(Z87="",AI87,AJ87))</f>
        <v/>
      </c>
      <c r="AF87" s="88"/>
      <c r="AG87" s="114" t="str">
        <f>IF('6c1 - MSA Attribute - Form'!G87="","",IF($R87+$S87+$V87+$W87=4,"TRUE",IF($R87+$S87+$V87+$W87=8,"TRUE","FALSE")))</f>
        <v/>
      </c>
      <c r="AH87" s="114" t="str">
        <f>IF('6c1 - MSA Attribute - Form'!J87="","",IF($R87+$S87+$V87+$W87+$Z87+$AA87=6,"TRUE",IF($R87+$S87+$V87+$W87+$Z87+$AA87=12,"TRUE","FALSE")))</f>
        <v/>
      </c>
      <c r="AI87" s="114" t="str">
        <f>IF('6c1 - MSA Attribute - Form'!G87="","",IF($R87+$S87+$V87+$W87+$Q87=5,"TRUE",IF($R87+$S87+$V87+$W87+$Q87=10,"TRUE","FALSE")))</f>
        <v/>
      </c>
      <c r="AJ87" s="114" t="str">
        <f>IF('6c1 - MSA Attribute - Form'!J87="","",IF($R87+$S87+$V87+$W87+$Z87+$AA87+$Q87=7,"TRUE",IF($R87+$S87+$V87+$W87+$Z87+$AA87+$Q87=14,"TRUE","FALSE")))</f>
        <v/>
      </c>
      <c r="AK87" s="113" t="str">
        <f>IF('6c1 - MSA Attribute - Form'!C87="","",IF('6c1 - MSA Attribute - Form'!Q87+'6c1 - MSA Attribute - Form'!R87+'6c1 - MSA Attribute - Form'!S87=3, "TRUE",IF('6c1 - MSA Attribute - Form'!Q87+'6c1 - MSA Attribute - Form'!R87+'6c1 - MSA Attribute - Form'!S87=6,"TRUE","FALSE")))</f>
        <v/>
      </c>
      <c r="AL87" s="113" t="str">
        <f>IF('6c1 - MSA Attribute - Form'!$C87="","",IF($Q87+V87+W87=3, "TRUE",IF($Q87+V87+W87=6,"TRUE","FALSE")))</f>
        <v/>
      </c>
      <c r="AM87" s="112" t="str">
        <f>IF('6c1 - MSA Attribute - Form'!J87="","",IF('6c1 - MSA Attribute - Form'!$C87="","",IF($Q87+Z87+AA87=3, "TRUE",IF($Q87+Z87+AA87=6,"TRUE","FALSE"))))</f>
        <v/>
      </c>
      <c r="AN87" s="111" t="str">
        <f t="shared" si="27"/>
        <v/>
      </c>
      <c r="AO87" s="111" t="str">
        <f t="shared" si="28"/>
        <v/>
      </c>
      <c r="AP87" s="111" t="str">
        <f t="shared" si="29"/>
        <v/>
      </c>
      <c r="AQ87" s="111" t="str">
        <f t="shared" si="30"/>
        <v/>
      </c>
      <c r="AR87" s="111" t="str">
        <f t="shared" si="31"/>
        <v/>
      </c>
      <c r="AS87" s="111" t="str">
        <f t="shared" si="35"/>
        <v/>
      </c>
      <c r="AT87" s="111" t="str">
        <f t="shared" si="32"/>
        <v/>
      </c>
      <c r="AU87" s="111" t="str">
        <f t="shared" si="33"/>
        <v/>
      </c>
      <c r="AV87" s="111" t="str">
        <f t="shared" si="34"/>
        <v/>
      </c>
    </row>
    <row r="88" spans="2:48" s="134" customFormat="1" ht="15.75">
      <c r="B88" s="133">
        <v>75</v>
      </c>
      <c r="C88" s="128"/>
      <c r="D88" s="127"/>
      <c r="E88" s="135"/>
      <c r="F88" s="132"/>
      <c r="G88" s="136"/>
      <c r="H88" s="135"/>
      <c r="I88" s="132"/>
      <c r="J88" s="125"/>
      <c r="K88" s="124"/>
      <c r="L88" s="131" t="str">
        <f>IF(D88="","",IF('6c1 - MSA Attribute - Form'!AD88="TRUE","Y","N"))</f>
        <v/>
      </c>
      <c r="M88" s="130" t="str">
        <f>IF(E88="","",IF('6c1 - MSA Attribute - Form'!AE88="TRUE","Y","N"))</f>
        <v/>
      </c>
      <c r="P88" s="121">
        <v>75</v>
      </c>
      <c r="Q88" s="120" t="str">
        <f>IF('6c1 - MSA Attribute - Form'!C88="","",IF('6c1 - MSA Attribute - Form'!C88='6c1 - MSA Attribute - Form'!$C$8,'6c1 - MSA Attribute - Form'!$B$8,'6c1 - MSA Attribute - Form'!$B$9))</f>
        <v/>
      </c>
      <c r="R88" s="119" t="str">
        <f>IF('6c1 - MSA Attribute - Form'!D88="","",IF('6c1 - MSA Attribute - Form'!D88='6c1 - MSA Attribute - Form'!$C$8,'6c1 - MSA Attribute - Form'!$B$8,'6c1 - MSA Attribute - Form'!$B$9))</f>
        <v/>
      </c>
      <c r="S88" s="117" t="str">
        <f>IF('6c1 - MSA Attribute - Form'!E88="","",IF('6c1 - MSA Attribute - Form'!E88='6c1 - MSA Attribute - Form'!$C$8,'6c1 - MSA Attribute - Form'!$B$8,'6c1 - MSA Attribute - Form'!$B$9))</f>
        <v/>
      </c>
      <c r="T88" s="119" t="str">
        <f t="shared" si="24"/>
        <v/>
      </c>
      <c r="U88" s="117" t="str">
        <f>IF('6c1 - MSA Attribute - Form'!$C88="","",IF(AK88="TRUE",1,0))</f>
        <v/>
      </c>
      <c r="V88" s="119" t="str">
        <f>IF('6c1 - MSA Attribute - Form'!H88="","",IF('6c1 - MSA Attribute - Form'!G88='6c1 - MSA Attribute - Form'!$C$8,'6c1 - MSA Attribute - Form'!$B$8,'6c1 - MSA Attribute - Form'!$B$9))</f>
        <v/>
      </c>
      <c r="W88" s="117" t="str">
        <f>IF('6c1 - MSA Attribute - Form'!G88="","",IF('6c1 - MSA Attribute - Form'!H88='6c1 - MSA Attribute - Form'!$C$8,'6c1 - MSA Attribute - Form'!$B$8,'6c1 - MSA Attribute - Form'!$B$9))</f>
        <v/>
      </c>
      <c r="X88" s="119" t="str">
        <f t="shared" si="25"/>
        <v/>
      </c>
      <c r="Y88" s="117" t="str">
        <f>IF('6c1 - MSA Attribute - Form'!$C88="","",IF(AL88="TRUE",1,0))</f>
        <v/>
      </c>
      <c r="Z88" s="119" t="str">
        <f>IF('6c1 - MSA Attribute - Form'!K88="","",IF('6c1 - MSA Attribute - Form'!J88='6c1 - MSA Attribute - Form'!$C$8,'6c1 - MSA Attribute - Form'!$B$8,'6c1 - MSA Attribute - Form'!$B$9))</f>
        <v/>
      </c>
      <c r="AA88" s="119" t="str">
        <f>IF('6c1 - MSA Attribute - Form'!J88="","",IF('6c1 - MSA Attribute - Form'!K88='6c1 - MSA Attribute - Form'!$C$8,'6c1 - MSA Attribute - Form'!$B$8,'6c1 - MSA Attribute - Form'!$B$9))</f>
        <v/>
      </c>
      <c r="AB88" s="119" t="str">
        <f t="shared" si="26"/>
        <v/>
      </c>
      <c r="AC88" s="117" t="str">
        <f>IF('6c1 - MSA Attribute - Form'!$C88="","",IF(AM88="TRUE",1,0))</f>
        <v/>
      </c>
      <c r="AD88" s="116" t="str">
        <f>IF('6c1 - MSA Attribute - Form'!G88="","",IF(Z88="",AG88,AH88))</f>
        <v/>
      </c>
      <c r="AE88" s="116" t="str">
        <f>IF('6c1 - MSA Attribute - Form'!G88="","",IF(Z88="",AI88,AJ88))</f>
        <v/>
      </c>
      <c r="AF88" s="88"/>
      <c r="AG88" s="114" t="str">
        <f>IF('6c1 - MSA Attribute - Form'!G88="","",IF($R88+$S88+$V88+$W88=4,"TRUE",IF($R88+$S88+$V88+$W88=8,"TRUE","FALSE")))</f>
        <v/>
      </c>
      <c r="AH88" s="114" t="str">
        <f>IF('6c1 - MSA Attribute - Form'!J88="","",IF($R88+$S88+$V88+$W88+$Z88+$AA88=6,"TRUE",IF($R88+$S88+$V88+$W88+$Z88+$AA88=12,"TRUE","FALSE")))</f>
        <v/>
      </c>
      <c r="AI88" s="114" t="str">
        <f>IF('6c1 - MSA Attribute - Form'!G88="","",IF($R88+$S88+$V88+$W88+$Q88=5,"TRUE",IF($R88+$S88+$V88+$W88+$Q88=10,"TRUE","FALSE")))</f>
        <v/>
      </c>
      <c r="AJ88" s="114" t="str">
        <f>IF('6c1 - MSA Attribute - Form'!J88="","",IF($R88+$S88+$V88+$W88+$Z88+$AA88+$Q88=7,"TRUE",IF($R88+$S88+$V88+$W88+$Z88+$AA88+$Q88=14,"TRUE","FALSE")))</f>
        <v/>
      </c>
      <c r="AK88" s="113" t="str">
        <f>IF('6c1 - MSA Attribute - Form'!C88="","",IF('6c1 - MSA Attribute - Form'!Q88+'6c1 - MSA Attribute - Form'!R88+'6c1 - MSA Attribute - Form'!S88=3, "TRUE",IF('6c1 - MSA Attribute - Form'!Q88+'6c1 - MSA Attribute - Form'!R88+'6c1 - MSA Attribute - Form'!S88=6,"TRUE","FALSE")))</f>
        <v/>
      </c>
      <c r="AL88" s="113" t="str">
        <f>IF('6c1 - MSA Attribute - Form'!$C88="","",IF($Q88+V88+W88=3, "TRUE",IF($Q88+V88+W88=6,"TRUE","FALSE")))</f>
        <v/>
      </c>
      <c r="AM88" s="112" t="str">
        <f>IF('6c1 - MSA Attribute - Form'!J88="","",IF('6c1 - MSA Attribute - Form'!$C88="","",IF($Q88+Z88+AA88=3, "TRUE",IF($Q88+Z88+AA88=6,"TRUE","FALSE"))))</f>
        <v/>
      </c>
      <c r="AN88" s="111" t="str">
        <f t="shared" si="27"/>
        <v/>
      </c>
      <c r="AO88" s="111" t="str">
        <f t="shared" si="28"/>
        <v/>
      </c>
      <c r="AP88" s="111" t="str">
        <f t="shared" si="29"/>
        <v/>
      </c>
      <c r="AQ88" s="111" t="str">
        <f t="shared" si="30"/>
        <v/>
      </c>
      <c r="AR88" s="111" t="str">
        <f t="shared" si="31"/>
        <v/>
      </c>
      <c r="AS88" s="111" t="str">
        <f t="shared" si="35"/>
        <v/>
      </c>
      <c r="AT88" s="111" t="str">
        <f t="shared" si="32"/>
        <v/>
      </c>
      <c r="AU88" s="111" t="str">
        <f t="shared" si="33"/>
        <v/>
      </c>
      <c r="AV88" s="111" t="str">
        <f t="shared" si="34"/>
        <v/>
      </c>
    </row>
    <row r="89" spans="2:48" s="134" customFormat="1" ht="15.75">
      <c r="B89" s="133">
        <v>76</v>
      </c>
      <c r="C89" s="128"/>
      <c r="D89" s="127"/>
      <c r="E89" s="124"/>
      <c r="F89" s="132"/>
      <c r="G89" s="125"/>
      <c r="H89" s="124"/>
      <c r="I89" s="132"/>
      <c r="J89" s="125"/>
      <c r="K89" s="124"/>
      <c r="L89" s="131" t="str">
        <f>IF(D89="","",IF('6c1 - MSA Attribute - Form'!AD89="TRUE","Y","N"))</f>
        <v/>
      </c>
      <c r="M89" s="130" t="str">
        <f>IF(E89="","",IF('6c1 - MSA Attribute - Form'!AE89="TRUE","Y","N"))</f>
        <v/>
      </c>
      <c r="P89" s="121">
        <v>76</v>
      </c>
      <c r="Q89" s="120" t="str">
        <f>IF('6c1 - MSA Attribute - Form'!C89="","",IF('6c1 - MSA Attribute - Form'!C89='6c1 - MSA Attribute - Form'!$C$8,'6c1 - MSA Attribute - Form'!$B$8,'6c1 - MSA Attribute - Form'!$B$9))</f>
        <v/>
      </c>
      <c r="R89" s="119" t="str">
        <f>IF('6c1 - MSA Attribute - Form'!D89="","",IF('6c1 - MSA Attribute - Form'!D89='6c1 - MSA Attribute - Form'!$C$8,'6c1 - MSA Attribute - Form'!$B$8,'6c1 - MSA Attribute - Form'!$B$9))</f>
        <v/>
      </c>
      <c r="S89" s="117" t="str">
        <f>IF('6c1 - MSA Attribute - Form'!E89="","",IF('6c1 - MSA Attribute - Form'!E89='6c1 - MSA Attribute - Form'!$C$8,'6c1 - MSA Attribute - Form'!$B$8,'6c1 - MSA Attribute - Form'!$B$9))</f>
        <v/>
      </c>
      <c r="T89" s="119" t="str">
        <f t="shared" si="24"/>
        <v/>
      </c>
      <c r="U89" s="117" t="str">
        <f>IF('6c1 - MSA Attribute - Form'!$C89="","",IF(AK89="TRUE",1,0))</f>
        <v/>
      </c>
      <c r="V89" s="119" t="str">
        <f>IF('6c1 - MSA Attribute - Form'!H89="","",IF('6c1 - MSA Attribute - Form'!G89='6c1 - MSA Attribute - Form'!$C$8,'6c1 - MSA Attribute - Form'!$B$8,'6c1 - MSA Attribute - Form'!$B$9))</f>
        <v/>
      </c>
      <c r="W89" s="117" t="str">
        <f>IF('6c1 - MSA Attribute - Form'!G89="","",IF('6c1 - MSA Attribute - Form'!H89='6c1 - MSA Attribute - Form'!$C$8,'6c1 - MSA Attribute - Form'!$B$8,'6c1 - MSA Attribute - Form'!$B$9))</f>
        <v/>
      </c>
      <c r="X89" s="119" t="str">
        <f t="shared" si="25"/>
        <v/>
      </c>
      <c r="Y89" s="117" t="str">
        <f>IF('6c1 - MSA Attribute - Form'!$C89="","",IF(AL89="TRUE",1,0))</f>
        <v/>
      </c>
      <c r="Z89" s="119" t="str">
        <f>IF('6c1 - MSA Attribute - Form'!K89="","",IF('6c1 - MSA Attribute - Form'!J89='6c1 - MSA Attribute - Form'!$C$8,'6c1 - MSA Attribute - Form'!$B$8,'6c1 - MSA Attribute - Form'!$B$9))</f>
        <v/>
      </c>
      <c r="AA89" s="119" t="str">
        <f>IF('6c1 - MSA Attribute - Form'!J89="","",IF('6c1 - MSA Attribute - Form'!K89='6c1 - MSA Attribute - Form'!$C$8,'6c1 - MSA Attribute - Form'!$B$8,'6c1 - MSA Attribute - Form'!$B$9))</f>
        <v/>
      </c>
      <c r="AB89" s="119" t="str">
        <f t="shared" si="26"/>
        <v/>
      </c>
      <c r="AC89" s="117" t="str">
        <f>IF('6c1 - MSA Attribute - Form'!$C89="","",IF(AM89="TRUE",1,0))</f>
        <v/>
      </c>
      <c r="AD89" s="116" t="str">
        <f>IF('6c1 - MSA Attribute - Form'!G89="","",IF(Z89="",AG89,AH89))</f>
        <v/>
      </c>
      <c r="AE89" s="116" t="str">
        <f>IF('6c1 - MSA Attribute - Form'!G89="","",IF(Z89="",AI89,AJ89))</f>
        <v/>
      </c>
      <c r="AF89" s="88"/>
      <c r="AG89" s="114" t="str">
        <f>IF('6c1 - MSA Attribute - Form'!G89="","",IF($R89+$S89+$V89+$W89=4,"TRUE",IF($R89+$S89+$V89+$W89=8,"TRUE","FALSE")))</f>
        <v/>
      </c>
      <c r="AH89" s="114" t="str">
        <f>IF('6c1 - MSA Attribute - Form'!J89="","",IF($R89+$S89+$V89+$W89+$Z89+$AA89=6,"TRUE",IF($R89+$S89+$V89+$W89+$Z89+$AA89=12,"TRUE","FALSE")))</f>
        <v/>
      </c>
      <c r="AI89" s="114" t="str">
        <f>IF('6c1 - MSA Attribute - Form'!G89="","",IF($R89+$S89+$V89+$W89+$Q89=5,"TRUE",IF($R89+$S89+$V89+$W89+$Q89=10,"TRUE","FALSE")))</f>
        <v/>
      </c>
      <c r="AJ89" s="114" t="str">
        <f>IF('6c1 - MSA Attribute - Form'!J89="","",IF($R89+$S89+$V89+$W89+$Z89+$AA89+$Q89=7,"TRUE",IF($R89+$S89+$V89+$W89+$Z89+$AA89+$Q89=14,"TRUE","FALSE")))</f>
        <v/>
      </c>
      <c r="AK89" s="113" t="str">
        <f>IF('6c1 - MSA Attribute - Form'!C89="","",IF('6c1 - MSA Attribute - Form'!Q89+'6c1 - MSA Attribute - Form'!R89+'6c1 - MSA Attribute - Form'!S89=3, "TRUE",IF('6c1 - MSA Attribute - Form'!Q89+'6c1 - MSA Attribute - Form'!R89+'6c1 - MSA Attribute - Form'!S89=6,"TRUE","FALSE")))</f>
        <v/>
      </c>
      <c r="AL89" s="113" t="str">
        <f>IF('6c1 - MSA Attribute - Form'!$C89="","",IF($Q89+V89+W89=3, "TRUE",IF($Q89+V89+W89=6,"TRUE","FALSE")))</f>
        <v/>
      </c>
      <c r="AM89" s="112" t="str">
        <f>IF('6c1 - MSA Attribute - Form'!J89="","",IF('6c1 - MSA Attribute - Form'!$C89="","",IF($Q89+Z89+AA89=3, "TRUE",IF($Q89+Z89+AA89=6,"TRUE","FALSE"))))</f>
        <v/>
      </c>
      <c r="AN89" s="111" t="str">
        <f t="shared" si="27"/>
        <v/>
      </c>
      <c r="AO89" s="111" t="str">
        <f t="shared" si="28"/>
        <v/>
      </c>
      <c r="AP89" s="111" t="str">
        <f t="shared" si="29"/>
        <v/>
      </c>
      <c r="AQ89" s="111" t="str">
        <f t="shared" si="30"/>
        <v/>
      </c>
      <c r="AR89" s="111" t="str">
        <f t="shared" si="31"/>
        <v/>
      </c>
      <c r="AS89" s="111" t="str">
        <f t="shared" si="35"/>
        <v/>
      </c>
      <c r="AT89" s="111" t="str">
        <f t="shared" si="32"/>
        <v/>
      </c>
      <c r="AU89" s="111" t="str">
        <f t="shared" si="33"/>
        <v/>
      </c>
      <c r="AV89" s="111" t="str">
        <f t="shared" si="34"/>
        <v/>
      </c>
    </row>
    <row r="90" spans="2:48" s="134" customFormat="1" ht="15.75">
      <c r="B90" s="133">
        <v>77</v>
      </c>
      <c r="C90" s="128"/>
      <c r="D90" s="127"/>
      <c r="E90" s="124"/>
      <c r="F90" s="132"/>
      <c r="G90" s="125"/>
      <c r="H90" s="124"/>
      <c r="I90" s="132"/>
      <c r="J90" s="125"/>
      <c r="K90" s="124"/>
      <c r="L90" s="131" t="str">
        <f>IF(D90="","",IF('6c1 - MSA Attribute - Form'!AD90="TRUE","Y","N"))</f>
        <v/>
      </c>
      <c r="M90" s="130" t="str">
        <f>IF(E90="","",IF('6c1 - MSA Attribute - Form'!AE90="TRUE","Y","N"))</f>
        <v/>
      </c>
      <c r="P90" s="121">
        <v>77</v>
      </c>
      <c r="Q90" s="120" t="str">
        <f>IF('6c1 - MSA Attribute - Form'!C90="","",IF('6c1 - MSA Attribute - Form'!C90='6c1 - MSA Attribute - Form'!$C$8,'6c1 - MSA Attribute - Form'!$B$8,'6c1 - MSA Attribute - Form'!$B$9))</f>
        <v/>
      </c>
      <c r="R90" s="119" t="str">
        <f>IF('6c1 - MSA Attribute - Form'!D90="","",IF('6c1 - MSA Attribute - Form'!D90='6c1 - MSA Attribute - Form'!$C$8,'6c1 - MSA Attribute - Form'!$B$8,'6c1 - MSA Attribute - Form'!$B$9))</f>
        <v/>
      </c>
      <c r="S90" s="117" t="str">
        <f>IF('6c1 - MSA Attribute - Form'!E90="","",IF('6c1 - MSA Attribute - Form'!E90='6c1 - MSA Attribute - Form'!$C$8,'6c1 - MSA Attribute - Form'!$B$8,'6c1 - MSA Attribute - Form'!$B$9))</f>
        <v/>
      </c>
      <c r="T90" s="119" t="str">
        <f t="shared" si="24"/>
        <v/>
      </c>
      <c r="U90" s="117" t="str">
        <f>IF('6c1 - MSA Attribute - Form'!$C90="","",IF(AK90="TRUE",1,0))</f>
        <v/>
      </c>
      <c r="V90" s="119" t="str">
        <f>IF('6c1 - MSA Attribute - Form'!H90="","",IF('6c1 - MSA Attribute - Form'!G90='6c1 - MSA Attribute - Form'!$C$8,'6c1 - MSA Attribute - Form'!$B$8,'6c1 - MSA Attribute - Form'!$B$9))</f>
        <v/>
      </c>
      <c r="W90" s="117" t="str">
        <f>IF('6c1 - MSA Attribute - Form'!G90="","",IF('6c1 - MSA Attribute - Form'!H90='6c1 - MSA Attribute - Form'!$C$8,'6c1 - MSA Attribute - Form'!$B$8,'6c1 - MSA Attribute - Form'!$B$9))</f>
        <v/>
      </c>
      <c r="X90" s="119" t="str">
        <f t="shared" si="25"/>
        <v/>
      </c>
      <c r="Y90" s="117" t="str">
        <f>IF('6c1 - MSA Attribute - Form'!$C90="","",IF(AL90="TRUE",1,0))</f>
        <v/>
      </c>
      <c r="Z90" s="119" t="str">
        <f>IF('6c1 - MSA Attribute - Form'!K90="","",IF('6c1 - MSA Attribute - Form'!J90='6c1 - MSA Attribute - Form'!$C$8,'6c1 - MSA Attribute - Form'!$B$8,'6c1 - MSA Attribute - Form'!$B$9))</f>
        <v/>
      </c>
      <c r="AA90" s="119" t="str">
        <f>IF('6c1 - MSA Attribute - Form'!J90="","",IF('6c1 - MSA Attribute - Form'!K90='6c1 - MSA Attribute - Form'!$C$8,'6c1 - MSA Attribute - Form'!$B$8,'6c1 - MSA Attribute - Form'!$B$9))</f>
        <v/>
      </c>
      <c r="AB90" s="119" t="str">
        <f t="shared" si="26"/>
        <v/>
      </c>
      <c r="AC90" s="117" t="str">
        <f>IF('6c1 - MSA Attribute - Form'!$C90="","",IF(AM90="TRUE",1,0))</f>
        <v/>
      </c>
      <c r="AD90" s="116" t="str">
        <f>IF('6c1 - MSA Attribute - Form'!G90="","",IF(Z90="",AG90,AH90))</f>
        <v/>
      </c>
      <c r="AE90" s="116" t="str">
        <f>IF('6c1 - MSA Attribute - Form'!G90="","",IF(Z90="",AI90,AJ90))</f>
        <v/>
      </c>
      <c r="AF90" s="88"/>
      <c r="AG90" s="114" t="str">
        <f>IF('6c1 - MSA Attribute - Form'!G90="","",IF($R90+$S90+$V90+$W90=4,"TRUE",IF($R90+$S90+$V90+$W90=8,"TRUE","FALSE")))</f>
        <v/>
      </c>
      <c r="AH90" s="114" t="str">
        <f>IF('6c1 - MSA Attribute - Form'!J90="","",IF($R90+$S90+$V90+$W90+$Z90+$AA90=6,"TRUE",IF($R90+$S90+$V90+$W90+$Z90+$AA90=12,"TRUE","FALSE")))</f>
        <v/>
      </c>
      <c r="AI90" s="114" t="str">
        <f>IF('6c1 - MSA Attribute - Form'!G90="","",IF($R90+$S90+$V90+$W90+$Q90=5,"TRUE",IF($R90+$S90+$V90+$W90+$Q90=10,"TRUE","FALSE")))</f>
        <v/>
      </c>
      <c r="AJ90" s="114" t="str">
        <f>IF('6c1 - MSA Attribute - Form'!J90="","",IF($R90+$S90+$V90+$W90+$Z90+$AA90+$Q90=7,"TRUE",IF($R90+$S90+$V90+$W90+$Z90+$AA90+$Q90=14,"TRUE","FALSE")))</f>
        <v/>
      </c>
      <c r="AK90" s="113" t="str">
        <f>IF('6c1 - MSA Attribute - Form'!C90="","",IF('6c1 - MSA Attribute - Form'!Q90+'6c1 - MSA Attribute - Form'!R90+'6c1 - MSA Attribute - Form'!S90=3, "TRUE",IF('6c1 - MSA Attribute - Form'!Q90+'6c1 - MSA Attribute - Form'!R90+'6c1 - MSA Attribute - Form'!S90=6,"TRUE","FALSE")))</f>
        <v/>
      </c>
      <c r="AL90" s="113" t="str">
        <f>IF('6c1 - MSA Attribute - Form'!$C90="","",IF($Q90+V90+W90=3, "TRUE",IF($Q90+V90+W90=6,"TRUE","FALSE")))</f>
        <v/>
      </c>
      <c r="AM90" s="112" t="str">
        <f>IF('6c1 - MSA Attribute - Form'!J90="","",IF('6c1 - MSA Attribute - Form'!$C90="","",IF($Q90+Z90+AA90=3, "TRUE",IF($Q90+Z90+AA90=6,"TRUE","FALSE"))))</f>
        <v/>
      </c>
      <c r="AN90" s="111" t="str">
        <f t="shared" si="27"/>
        <v/>
      </c>
      <c r="AO90" s="111" t="str">
        <f t="shared" si="28"/>
        <v/>
      </c>
      <c r="AP90" s="111" t="str">
        <f t="shared" si="29"/>
        <v/>
      </c>
      <c r="AQ90" s="111" t="str">
        <f t="shared" si="30"/>
        <v/>
      </c>
      <c r="AR90" s="111" t="str">
        <f t="shared" si="31"/>
        <v/>
      </c>
      <c r="AS90" s="111" t="str">
        <f t="shared" si="35"/>
        <v/>
      </c>
      <c r="AT90" s="111" t="str">
        <f t="shared" si="32"/>
        <v/>
      </c>
      <c r="AU90" s="111" t="str">
        <f t="shared" si="33"/>
        <v/>
      </c>
      <c r="AV90" s="111" t="str">
        <f t="shared" si="34"/>
        <v/>
      </c>
    </row>
    <row r="91" spans="2:48" s="134" customFormat="1" ht="15.75">
      <c r="B91" s="133">
        <v>78</v>
      </c>
      <c r="C91" s="128"/>
      <c r="D91" s="127"/>
      <c r="E91" s="124"/>
      <c r="F91" s="132"/>
      <c r="G91" s="125"/>
      <c r="H91" s="124"/>
      <c r="I91" s="132"/>
      <c r="J91" s="125"/>
      <c r="K91" s="124"/>
      <c r="L91" s="131" t="str">
        <f>IF(D91="","",IF('6c1 - MSA Attribute - Form'!AD91="TRUE","Y","N"))</f>
        <v/>
      </c>
      <c r="M91" s="130" t="str">
        <f>IF(E91="","",IF('6c1 - MSA Attribute - Form'!AE91="TRUE","Y","N"))</f>
        <v/>
      </c>
      <c r="P91" s="121">
        <v>78</v>
      </c>
      <c r="Q91" s="120" t="str">
        <f>IF('6c1 - MSA Attribute - Form'!C91="","",IF('6c1 - MSA Attribute - Form'!C91='6c1 - MSA Attribute - Form'!$C$8,'6c1 - MSA Attribute - Form'!$B$8,'6c1 - MSA Attribute - Form'!$B$9))</f>
        <v/>
      </c>
      <c r="R91" s="119" t="str">
        <f>IF('6c1 - MSA Attribute - Form'!D91="","",IF('6c1 - MSA Attribute - Form'!D91='6c1 - MSA Attribute - Form'!$C$8,'6c1 - MSA Attribute - Form'!$B$8,'6c1 - MSA Attribute - Form'!$B$9))</f>
        <v/>
      </c>
      <c r="S91" s="117" t="str">
        <f>IF('6c1 - MSA Attribute - Form'!E91="","",IF('6c1 - MSA Attribute - Form'!E91='6c1 - MSA Attribute - Form'!$C$8,'6c1 - MSA Attribute - Form'!$B$8,'6c1 - MSA Attribute - Form'!$B$9))</f>
        <v/>
      </c>
      <c r="T91" s="119" t="str">
        <f t="shared" si="24"/>
        <v/>
      </c>
      <c r="U91" s="117" t="str">
        <f>IF('6c1 - MSA Attribute - Form'!$C91="","",IF(AK91="TRUE",1,0))</f>
        <v/>
      </c>
      <c r="V91" s="119" t="str">
        <f>IF('6c1 - MSA Attribute - Form'!H91="","",IF('6c1 - MSA Attribute - Form'!G91='6c1 - MSA Attribute - Form'!$C$8,'6c1 - MSA Attribute - Form'!$B$8,'6c1 - MSA Attribute - Form'!$B$9))</f>
        <v/>
      </c>
      <c r="W91" s="117" t="str">
        <f>IF('6c1 - MSA Attribute - Form'!G91="","",IF('6c1 - MSA Attribute - Form'!H91='6c1 - MSA Attribute - Form'!$C$8,'6c1 - MSA Attribute - Form'!$B$8,'6c1 - MSA Attribute - Form'!$B$9))</f>
        <v/>
      </c>
      <c r="X91" s="119" t="str">
        <f t="shared" si="25"/>
        <v/>
      </c>
      <c r="Y91" s="117" t="str">
        <f>IF('6c1 - MSA Attribute - Form'!$C91="","",IF(AL91="TRUE",1,0))</f>
        <v/>
      </c>
      <c r="Z91" s="119" t="str">
        <f>IF('6c1 - MSA Attribute - Form'!K91="","",IF('6c1 - MSA Attribute - Form'!J91='6c1 - MSA Attribute - Form'!$C$8,'6c1 - MSA Attribute - Form'!$B$8,'6c1 - MSA Attribute - Form'!$B$9))</f>
        <v/>
      </c>
      <c r="AA91" s="119" t="str">
        <f>IF('6c1 - MSA Attribute - Form'!J91="","",IF('6c1 - MSA Attribute - Form'!K91='6c1 - MSA Attribute - Form'!$C$8,'6c1 - MSA Attribute - Form'!$B$8,'6c1 - MSA Attribute - Form'!$B$9))</f>
        <v/>
      </c>
      <c r="AB91" s="119" t="str">
        <f t="shared" si="26"/>
        <v/>
      </c>
      <c r="AC91" s="117" t="str">
        <f>IF('6c1 - MSA Attribute - Form'!$C91="","",IF(AM91="TRUE",1,0))</f>
        <v/>
      </c>
      <c r="AD91" s="116" t="str">
        <f>IF('6c1 - MSA Attribute - Form'!G91="","",IF(Z91="",AG91,AH91))</f>
        <v/>
      </c>
      <c r="AE91" s="116" t="str">
        <f>IF('6c1 - MSA Attribute - Form'!G91="","",IF(Z91="",AI91,AJ91))</f>
        <v/>
      </c>
      <c r="AF91" s="88"/>
      <c r="AG91" s="114" t="str">
        <f>IF('6c1 - MSA Attribute - Form'!G91="","",IF($R91+$S91+$V91+$W91=4,"TRUE",IF($R91+$S91+$V91+$W91=8,"TRUE","FALSE")))</f>
        <v/>
      </c>
      <c r="AH91" s="114" t="str">
        <f>IF('6c1 - MSA Attribute - Form'!J91="","",IF($R91+$S91+$V91+$W91+$Z91+$AA91=6,"TRUE",IF($R91+$S91+$V91+$W91+$Z91+$AA91=12,"TRUE","FALSE")))</f>
        <v/>
      </c>
      <c r="AI91" s="114" t="str">
        <f>IF('6c1 - MSA Attribute - Form'!G91="","",IF($R91+$S91+$V91+$W91+$Q91=5,"TRUE",IF($R91+$S91+$V91+$W91+$Q91=10,"TRUE","FALSE")))</f>
        <v/>
      </c>
      <c r="AJ91" s="114" t="str">
        <f>IF('6c1 - MSA Attribute - Form'!J91="","",IF($R91+$S91+$V91+$W91+$Z91+$AA91+$Q91=7,"TRUE",IF($R91+$S91+$V91+$W91+$Z91+$AA91+$Q91=14,"TRUE","FALSE")))</f>
        <v/>
      </c>
      <c r="AK91" s="113" t="str">
        <f>IF('6c1 - MSA Attribute - Form'!C91="","",IF('6c1 - MSA Attribute - Form'!Q91+'6c1 - MSA Attribute - Form'!R91+'6c1 - MSA Attribute - Form'!S91=3, "TRUE",IF('6c1 - MSA Attribute - Form'!Q91+'6c1 - MSA Attribute - Form'!R91+'6c1 - MSA Attribute - Form'!S91=6,"TRUE","FALSE")))</f>
        <v/>
      </c>
      <c r="AL91" s="113" t="str">
        <f>IF('6c1 - MSA Attribute - Form'!$C91="","",IF($Q91+V91+W91=3, "TRUE",IF($Q91+V91+W91=6,"TRUE","FALSE")))</f>
        <v/>
      </c>
      <c r="AM91" s="112" t="str">
        <f>IF('6c1 - MSA Attribute - Form'!J91="","",IF('6c1 - MSA Attribute - Form'!$C91="","",IF($Q91+Z91+AA91=3, "TRUE",IF($Q91+Z91+AA91=6,"TRUE","FALSE"))))</f>
        <v/>
      </c>
      <c r="AN91" s="111" t="str">
        <f t="shared" si="27"/>
        <v/>
      </c>
      <c r="AO91" s="111" t="str">
        <f t="shared" si="28"/>
        <v/>
      </c>
      <c r="AP91" s="111" t="str">
        <f t="shared" si="29"/>
        <v/>
      </c>
      <c r="AQ91" s="111" t="str">
        <f t="shared" si="30"/>
        <v/>
      </c>
      <c r="AR91" s="111" t="str">
        <f t="shared" si="31"/>
        <v/>
      </c>
      <c r="AS91" s="111" t="str">
        <f t="shared" si="35"/>
        <v/>
      </c>
      <c r="AT91" s="111" t="str">
        <f t="shared" si="32"/>
        <v/>
      </c>
      <c r="AU91" s="111" t="str">
        <f t="shared" si="33"/>
        <v/>
      </c>
      <c r="AV91" s="111" t="str">
        <f t="shared" si="34"/>
        <v/>
      </c>
    </row>
    <row r="92" spans="2:48" s="134" customFormat="1" ht="15.75">
      <c r="B92" s="133">
        <v>79</v>
      </c>
      <c r="C92" s="128"/>
      <c r="D92" s="127"/>
      <c r="E92" s="124"/>
      <c r="F92" s="132"/>
      <c r="G92" s="136"/>
      <c r="H92" s="135"/>
      <c r="I92" s="132"/>
      <c r="J92" s="125"/>
      <c r="K92" s="124"/>
      <c r="L92" s="131" t="str">
        <f>IF(D92="","",IF('6c1 - MSA Attribute - Form'!AD92="TRUE","Y","N"))</f>
        <v/>
      </c>
      <c r="M92" s="130" t="str">
        <f>IF(E92="","",IF('6c1 - MSA Attribute - Form'!AE92="TRUE","Y","N"))</f>
        <v/>
      </c>
      <c r="P92" s="121">
        <v>79</v>
      </c>
      <c r="Q92" s="120" t="str">
        <f>IF('6c1 - MSA Attribute - Form'!C92="","",IF('6c1 - MSA Attribute - Form'!C92='6c1 - MSA Attribute - Form'!$C$8,'6c1 - MSA Attribute - Form'!$B$8,'6c1 - MSA Attribute - Form'!$B$9))</f>
        <v/>
      </c>
      <c r="R92" s="119" t="str">
        <f>IF('6c1 - MSA Attribute - Form'!D92="","",IF('6c1 - MSA Attribute - Form'!D92='6c1 - MSA Attribute - Form'!$C$8,'6c1 - MSA Attribute - Form'!$B$8,'6c1 - MSA Attribute - Form'!$B$9))</f>
        <v/>
      </c>
      <c r="S92" s="117" t="str">
        <f>IF('6c1 - MSA Attribute - Form'!E92="","",IF('6c1 - MSA Attribute - Form'!E92='6c1 - MSA Attribute - Form'!$C$8,'6c1 - MSA Attribute - Form'!$B$8,'6c1 - MSA Attribute - Form'!$B$9))</f>
        <v/>
      </c>
      <c r="T92" s="119" t="str">
        <f t="shared" si="24"/>
        <v/>
      </c>
      <c r="U92" s="117" t="str">
        <f>IF('6c1 - MSA Attribute - Form'!$C92="","",IF(AK92="TRUE",1,0))</f>
        <v/>
      </c>
      <c r="V92" s="119" t="str">
        <f>IF('6c1 - MSA Attribute - Form'!H92="","",IF('6c1 - MSA Attribute - Form'!G92='6c1 - MSA Attribute - Form'!$C$8,'6c1 - MSA Attribute - Form'!$B$8,'6c1 - MSA Attribute - Form'!$B$9))</f>
        <v/>
      </c>
      <c r="W92" s="117" t="str">
        <f>IF('6c1 - MSA Attribute - Form'!G92="","",IF('6c1 - MSA Attribute - Form'!H92='6c1 - MSA Attribute - Form'!$C$8,'6c1 - MSA Attribute - Form'!$B$8,'6c1 - MSA Attribute - Form'!$B$9))</f>
        <v/>
      </c>
      <c r="X92" s="119" t="str">
        <f t="shared" si="25"/>
        <v/>
      </c>
      <c r="Y92" s="117" t="str">
        <f>IF('6c1 - MSA Attribute - Form'!$C92="","",IF(AL92="TRUE",1,0))</f>
        <v/>
      </c>
      <c r="Z92" s="119" t="str">
        <f>IF('6c1 - MSA Attribute - Form'!K92="","",IF('6c1 - MSA Attribute - Form'!J92='6c1 - MSA Attribute - Form'!$C$8,'6c1 - MSA Attribute - Form'!$B$8,'6c1 - MSA Attribute - Form'!$B$9))</f>
        <v/>
      </c>
      <c r="AA92" s="119" t="str">
        <f>IF('6c1 - MSA Attribute - Form'!J92="","",IF('6c1 - MSA Attribute - Form'!K92='6c1 - MSA Attribute - Form'!$C$8,'6c1 - MSA Attribute - Form'!$B$8,'6c1 - MSA Attribute - Form'!$B$9))</f>
        <v/>
      </c>
      <c r="AB92" s="119" t="str">
        <f t="shared" si="26"/>
        <v/>
      </c>
      <c r="AC92" s="117" t="str">
        <f>IF('6c1 - MSA Attribute - Form'!$C92="","",IF(AM92="TRUE",1,0))</f>
        <v/>
      </c>
      <c r="AD92" s="116" t="str">
        <f>IF('6c1 - MSA Attribute - Form'!G92="","",IF(Z92="",AG92,AH92))</f>
        <v/>
      </c>
      <c r="AE92" s="116" t="str">
        <f>IF('6c1 - MSA Attribute - Form'!G92="","",IF(Z92="",AI92,AJ92))</f>
        <v/>
      </c>
      <c r="AF92" s="88"/>
      <c r="AG92" s="114" t="str">
        <f>IF('6c1 - MSA Attribute - Form'!G92="","",IF($R92+$S92+$V92+$W92=4,"TRUE",IF($R92+$S92+$V92+$W92=8,"TRUE","FALSE")))</f>
        <v/>
      </c>
      <c r="AH92" s="114" t="str">
        <f>IF('6c1 - MSA Attribute - Form'!J92="","",IF($R92+$S92+$V92+$W92+$Z92+$AA92=6,"TRUE",IF($R92+$S92+$V92+$W92+$Z92+$AA92=12,"TRUE","FALSE")))</f>
        <v/>
      </c>
      <c r="AI92" s="114" t="str">
        <f>IF('6c1 - MSA Attribute - Form'!G92="","",IF($R92+$S92+$V92+$W92+$Q92=5,"TRUE",IF($R92+$S92+$V92+$W92+$Q92=10,"TRUE","FALSE")))</f>
        <v/>
      </c>
      <c r="AJ92" s="114" t="str">
        <f>IF('6c1 - MSA Attribute - Form'!J92="","",IF($R92+$S92+$V92+$W92+$Z92+$AA92+$Q92=7,"TRUE",IF($R92+$S92+$V92+$W92+$Z92+$AA92+$Q92=14,"TRUE","FALSE")))</f>
        <v/>
      </c>
      <c r="AK92" s="113" t="str">
        <f>IF('6c1 - MSA Attribute - Form'!C92="","",IF('6c1 - MSA Attribute - Form'!Q92+'6c1 - MSA Attribute - Form'!R92+'6c1 - MSA Attribute - Form'!S92=3, "TRUE",IF('6c1 - MSA Attribute - Form'!Q92+'6c1 - MSA Attribute - Form'!R92+'6c1 - MSA Attribute - Form'!S92=6,"TRUE","FALSE")))</f>
        <v/>
      </c>
      <c r="AL92" s="113" t="str">
        <f>IF('6c1 - MSA Attribute - Form'!$C92="","",IF($Q92+V92+W92=3, "TRUE",IF($Q92+V92+W92=6,"TRUE","FALSE")))</f>
        <v/>
      </c>
      <c r="AM92" s="112" t="str">
        <f>IF('6c1 - MSA Attribute - Form'!J92="","",IF('6c1 - MSA Attribute - Form'!$C92="","",IF($Q92+Z92+AA92=3, "TRUE",IF($Q92+Z92+AA92=6,"TRUE","FALSE"))))</f>
        <v/>
      </c>
      <c r="AN92" s="111" t="str">
        <f t="shared" si="27"/>
        <v/>
      </c>
      <c r="AO92" s="111" t="str">
        <f t="shared" si="28"/>
        <v/>
      </c>
      <c r="AP92" s="111" t="str">
        <f t="shared" si="29"/>
        <v/>
      </c>
      <c r="AQ92" s="111" t="str">
        <f t="shared" si="30"/>
        <v/>
      </c>
      <c r="AR92" s="111" t="str">
        <f t="shared" si="31"/>
        <v/>
      </c>
      <c r="AS92" s="111" t="str">
        <f t="shared" si="35"/>
        <v/>
      </c>
      <c r="AT92" s="111" t="str">
        <f t="shared" si="32"/>
        <v/>
      </c>
      <c r="AU92" s="111" t="str">
        <f t="shared" si="33"/>
        <v/>
      </c>
      <c r="AV92" s="111" t="str">
        <f t="shared" si="34"/>
        <v/>
      </c>
    </row>
    <row r="93" spans="2:48" s="134" customFormat="1" ht="15.75">
      <c r="B93" s="133">
        <v>80</v>
      </c>
      <c r="C93" s="128"/>
      <c r="D93" s="127"/>
      <c r="E93" s="124"/>
      <c r="F93" s="132"/>
      <c r="G93" s="125"/>
      <c r="H93" s="124"/>
      <c r="I93" s="132"/>
      <c r="J93" s="125"/>
      <c r="K93" s="124"/>
      <c r="L93" s="131" t="str">
        <f>IF(D93="","",IF('6c1 - MSA Attribute - Form'!AD93="TRUE","Y","N"))</f>
        <v/>
      </c>
      <c r="M93" s="130" t="str">
        <f>IF(E93="","",IF('6c1 - MSA Attribute - Form'!AE93="TRUE","Y","N"))</f>
        <v/>
      </c>
      <c r="P93" s="121">
        <v>80</v>
      </c>
      <c r="Q93" s="120" t="str">
        <f>IF('6c1 - MSA Attribute - Form'!C93="","",IF('6c1 - MSA Attribute - Form'!C93='6c1 - MSA Attribute - Form'!$C$8,'6c1 - MSA Attribute - Form'!$B$8,'6c1 - MSA Attribute - Form'!$B$9))</f>
        <v/>
      </c>
      <c r="R93" s="119" t="str">
        <f>IF('6c1 - MSA Attribute - Form'!D93="","",IF('6c1 - MSA Attribute - Form'!D93='6c1 - MSA Attribute - Form'!$C$8,'6c1 - MSA Attribute - Form'!$B$8,'6c1 - MSA Attribute - Form'!$B$9))</f>
        <v/>
      </c>
      <c r="S93" s="117" t="str">
        <f>IF('6c1 - MSA Attribute - Form'!E93="","",IF('6c1 - MSA Attribute - Form'!E93='6c1 - MSA Attribute - Form'!$C$8,'6c1 - MSA Attribute - Form'!$B$8,'6c1 - MSA Attribute - Form'!$B$9))</f>
        <v/>
      </c>
      <c r="T93" s="119" t="str">
        <f t="shared" si="24"/>
        <v/>
      </c>
      <c r="U93" s="117" t="str">
        <f>IF('6c1 - MSA Attribute - Form'!$C93="","",IF(AK93="TRUE",1,0))</f>
        <v/>
      </c>
      <c r="V93" s="119" t="str">
        <f>IF('6c1 - MSA Attribute - Form'!H93="","",IF('6c1 - MSA Attribute - Form'!G93='6c1 - MSA Attribute - Form'!$C$8,'6c1 - MSA Attribute - Form'!$B$8,'6c1 - MSA Attribute - Form'!$B$9))</f>
        <v/>
      </c>
      <c r="W93" s="117" t="str">
        <f>IF('6c1 - MSA Attribute - Form'!G93="","",IF('6c1 - MSA Attribute - Form'!H93='6c1 - MSA Attribute - Form'!$C$8,'6c1 - MSA Attribute - Form'!$B$8,'6c1 - MSA Attribute - Form'!$B$9))</f>
        <v/>
      </c>
      <c r="X93" s="119" t="str">
        <f t="shared" si="25"/>
        <v/>
      </c>
      <c r="Y93" s="117" t="str">
        <f>IF('6c1 - MSA Attribute - Form'!$C93="","",IF(AL93="TRUE",1,0))</f>
        <v/>
      </c>
      <c r="Z93" s="119" t="str">
        <f>IF('6c1 - MSA Attribute - Form'!K93="","",IF('6c1 - MSA Attribute - Form'!J93='6c1 - MSA Attribute - Form'!$C$8,'6c1 - MSA Attribute - Form'!$B$8,'6c1 - MSA Attribute - Form'!$B$9))</f>
        <v/>
      </c>
      <c r="AA93" s="119" t="str">
        <f>IF('6c1 - MSA Attribute - Form'!J93="","",IF('6c1 - MSA Attribute - Form'!K93='6c1 - MSA Attribute - Form'!$C$8,'6c1 - MSA Attribute - Form'!$B$8,'6c1 - MSA Attribute - Form'!$B$9))</f>
        <v/>
      </c>
      <c r="AB93" s="119" t="str">
        <f t="shared" si="26"/>
        <v/>
      </c>
      <c r="AC93" s="117" t="str">
        <f>IF('6c1 - MSA Attribute - Form'!$C93="","",IF(AM93="TRUE",1,0))</f>
        <v/>
      </c>
      <c r="AD93" s="116" t="str">
        <f>IF('6c1 - MSA Attribute - Form'!G93="","",IF(Z93="",AG93,AH93))</f>
        <v/>
      </c>
      <c r="AE93" s="116" t="str">
        <f>IF('6c1 - MSA Attribute - Form'!G93="","",IF(Z93="",AI93,AJ93))</f>
        <v/>
      </c>
      <c r="AF93" s="88"/>
      <c r="AG93" s="114" t="str">
        <f>IF('6c1 - MSA Attribute - Form'!G93="","",IF($R93+$S93+$V93+$W93=4,"TRUE",IF($R93+$S93+$V93+$W93=8,"TRUE","FALSE")))</f>
        <v/>
      </c>
      <c r="AH93" s="114" t="str">
        <f>IF('6c1 - MSA Attribute - Form'!J93="","",IF($R93+$S93+$V93+$W93+$Z93+$AA93=6,"TRUE",IF($R93+$S93+$V93+$W93+$Z93+$AA93=12,"TRUE","FALSE")))</f>
        <v/>
      </c>
      <c r="AI93" s="114" t="str">
        <f>IF('6c1 - MSA Attribute - Form'!G93="","",IF($R93+$S93+$V93+$W93+$Q93=5,"TRUE",IF($R93+$S93+$V93+$W93+$Q93=10,"TRUE","FALSE")))</f>
        <v/>
      </c>
      <c r="AJ93" s="114" t="str">
        <f>IF('6c1 - MSA Attribute - Form'!J93="","",IF($R93+$S93+$V93+$W93+$Z93+$AA93+$Q93=7,"TRUE",IF($R93+$S93+$V93+$W93+$Z93+$AA93+$Q93=14,"TRUE","FALSE")))</f>
        <v/>
      </c>
      <c r="AK93" s="113" t="str">
        <f>IF('6c1 - MSA Attribute - Form'!C93="","",IF('6c1 - MSA Attribute - Form'!Q93+'6c1 - MSA Attribute - Form'!R93+'6c1 - MSA Attribute - Form'!S93=3, "TRUE",IF('6c1 - MSA Attribute - Form'!Q93+'6c1 - MSA Attribute - Form'!R93+'6c1 - MSA Attribute - Form'!S93=6,"TRUE","FALSE")))</f>
        <v/>
      </c>
      <c r="AL93" s="113" t="str">
        <f>IF('6c1 - MSA Attribute - Form'!$C93="","",IF($Q93+V93+W93=3, "TRUE",IF($Q93+V93+W93=6,"TRUE","FALSE")))</f>
        <v/>
      </c>
      <c r="AM93" s="112" t="str">
        <f>IF('6c1 - MSA Attribute - Form'!J93="","",IF('6c1 - MSA Attribute - Form'!$C93="","",IF($Q93+Z93+AA93=3, "TRUE",IF($Q93+Z93+AA93=6,"TRUE","FALSE"))))</f>
        <v/>
      </c>
      <c r="AN93" s="111" t="str">
        <f t="shared" si="27"/>
        <v/>
      </c>
      <c r="AO93" s="111" t="str">
        <f t="shared" si="28"/>
        <v/>
      </c>
      <c r="AP93" s="111" t="str">
        <f t="shared" si="29"/>
        <v/>
      </c>
      <c r="AQ93" s="111" t="str">
        <f t="shared" si="30"/>
        <v/>
      </c>
      <c r="AR93" s="111" t="str">
        <f t="shared" si="31"/>
        <v/>
      </c>
      <c r="AS93" s="111" t="str">
        <f t="shared" si="35"/>
        <v/>
      </c>
      <c r="AT93" s="111" t="str">
        <f t="shared" si="32"/>
        <v/>
      </c>
      <c r="AU93" s="111" t="str">
        <f t="shared" si="33"/>
        <v/>
      </c>
      <c r="AV93" s="111" t="str">
        <f t="shared" si="34"/>
        <v/>
      </c>
    </row>
    <row r="94" spans="2:48" s="134" customFormat="1" ht="15.75">
      <c r="B94" s="133">
        <v>81</v>
      </c>
      <c r="C94" s="128"/>
      <c r="D94" s="127"/>
      <c r="E94" s="124"/>
      <c r="F94" s="132"/>
      <c r="G94" s="125"/>
      <c r="H94" s="124"/>
      <c r="I94" s="132"/>
      <c r="J94" s="125"/>
      <c r="K94" s="124"/>
      <c r="L94" s="131" t="str">
        <f>IF(D94="","",IF('6c1 - MSA Attribute - Form'!AD94="TRUE","Y","N"))</f>
        <v/>
      </c>
      <c r="M94" s="130" t="str">
        <f>IF(E94="","",IF('6c1 - MSA Attribute - Form'!AE94="TRUE","Y","N"))</f>
        <v/>
      </c>
      <c r="P94" s="121">
        <v>81</v>
      </c>
      <c r="Q94" s="120" t="str">
        <f>IF('6c1 - MSA Attribute - Form'!C94="","",IF('6c1 - MSA Attribute - Form'!C94='6c1 - MSA Attribute - Form'!$C$8,'6c1 - MSA Attribute - Form'!$B$8,'6c1 - MSA Attribute - Form'!$B$9))</f>
        <v/>
      </c>
      <c r="R94" s="119" t="str">
        <f>IF('6c1 - MSA Attribute - Form'!D94="","",IF('6c1 - MSA Attribute - Form'!D94='6c1 - MSA Attribute - Form'!$C$8,'6c1 - MSA Attribute - Form'!$B$8,'6c1 - MSA Attribute - Form'!$B$9))</f>
        <v/>
      </c>
      <c r="S94" s="117" t="str">
        <f>IF('6c1 - MSA Attribute - Form'!E94="","",IF('6c1 - MSA Attribute - Form'!E94='6c1 - MSA Attribute - Form'!$C$8,'6c1 - MSA Attribute - Form'!$B$8,'6c1 - MSA Attribute - Form'!$B$9))</f>
        <v/>
      </c>
      <c r="T94" s="119" t="str">
        <f t="shared" si="24"/>
        <v/>
      </c>
      <c r="U94" s="117" t="str">
        <f>IF('6c1 - MSA Attribute - Form'!$C94="","",IF(AK94="TRUE",1,0))</f>
        <v/>
      </c>
      <c r="V94" s="119" t="str">
        <f>IF('6c1 - MSA Attribute - Form'!H94="","",IF('6c1 - MSA Attribute - Form'!G94='6c1 - MSA Attribute - Form'!$C$8,'6c1 - MSA Attribute - Form'!$B$8,'6c1 - MSA Attribute - Form'!$B$9))</f>
        <v/>
      </c>
      <c r="W94" s="117" t="str">
        <f>IF('6c1 - MSA Attribute - Form'!G94="","",IF('6c1 - MSA Attribute - Form'!H94='6c1 - MSA Attribute - Form'!$C$8,'6c1 - MSA Attribute - Form'!$B$8,'6c1 - MSA Attribute - Form'!$B$9))</f>
        <v/>
      </c>
      <c r="X94" s="119" t="str">
        <f t="shared" si="25"/>
        <v/>
      </c>
      <c r="Y94" s="117" t="str">
        <f>IF('6c1 - MSA Attribute - Form'!$C94="","",IF(AL94="TRUE",1,0))</f>
        <v/>
      </c>
      <c r="Z94" s="119" t="str">
        <f>IF('6c1 - MSA Attribute - Form'!K94="","",IF('6c1 - MSA Attribute - Form'!J94='6c1 - MSA Attribute - Form'!$C$8,'6c1 - MSA Attribute - Form'!$B$8,'6c1 - MSA Attribute - Form'!$B$9))</f>
        <v/>
      </c>
      <c r="AA94" s="119" t="str">
        <f>IF('6c1 - MSA Attribute - Form'!J94="","",IF('6c1 - MSA Attribute - Form'!K94='6c1 - MSA Attribute - Form'!$C$8,'6c1 - MSA Attribute - Form'!$B$8,'6c1 - MSA Attribute - Form'!$B$9))</f>
        <v/>
      </c>
      <c r="AB94" s="119" t="str">
        <f t="shared" si="26"/>
        <v/>
      </c>
      <c r="AC94" s="117" t="str">
        <f>IF('6c1 - MSA Attribute - Form'!$C94="","",IF(AM94="TRUE",1,0))</f>
        <v/>
      </c>
      <c r="AD94" s="116" t="str">
        <f>IF('6c1 - MSA Attribute - Form'!G94="","",IF(Z94="",AG94,AH94))</f>
        <v/>
      </c>
      <c r="AE94" s="116" t="str">
        <f>IF('6c1 - MSA Attribute - Form'!G94="","",IF(Z94="",AI94,AJ94))</f>
        <v/>
      </c>
      <c r="AF94" s="88"/>
      <c r="AG94" s="114" t="str">
        <f>IF('6c1 - MSA Attribute - Form'!G94="","",IF($R94+$S94+$V94+$W94=4,"TRUE",IF($R94+$S94+$V94+$W94=8,"TRUE","FALSE")))</f>
        <v/>
      </c>
      <c r="AH94" s="114" t="str">
        <f>IF('6c1 - MSA Attribute - Form'!J94="","",IF($R94+$S94+$V94+$W94+$Z94+$AA94=6,"TRUE",IF($R94+$S94+$V94+$W94+$Z94+$AA94=12,"TRUE","FALSE")))</f>
        <v/>
      </c>
      <c r="AI94" s="114" t="str">
        <f>IF('6c1 - MSA Attribute - Form'!G94="","",IF($R94+$S94+$V94+$W94+$Q94=5,"TRUE",IF($R94+$S94+$V94+$W94+$Q94=10,"TRUE","FALSE")))</f>
        <v/>
      </c>
      <c r="AJ94" s="114" t="str">
        <f>IF('6c1 - MSA Attribute - Form'!J94="","",IF($R94+$S94+$V94+$W94+$Z94+$AA94+$Q94=7,"TRUE",IF($R94+$S94+$V94+$W94+$Z94+$AA94+$Q94=14,"TRUE","FALSE")))</f>
        <v/>
      </c>
      <c r="AK94" s="113" t="str">
        <f>IF('6c1 - MSA Attribute - Form'!C94="","",IF('6c1 - MSA Attribute - Form'!Q94+'6c1 - MSA Attribute - Form'!R94+'6c1 - MSA Attribute - Form'!S94=3, "TRUE",IF('6c1 - MSA Attribute - Form'!Q94+'6c1 - MSA Attribute - Form'!R94+'6c1 - MSA Attribute - Form'!S94=6,"TRUE","FALSE")))</f>
        <v/>
      </c>
      <c r="AL94" s="113" t="str">
        <f>IF('6c1 - MSA Attribute - Form'!$C94="","",IF($Q94+V94+W94=3, "TRUE",IF($Q94+V94+W94=6,"TRUE","FALSE")))</f>
        <v/>
      </c>
      <c r="AM94" s="112" t="str">
        <f>IF('6c1 - MSA Attribute - Form'!J94="","",IF('6c1 - MSA Attribute - Form'!$C94="","",IF($Q94+Z94+AA94=3, "TRUE",IF($Q94+Z94+AA94=6,"TRUE","FALSE"))))</f>
        <v/>
      </c>
      <c r="AN94" s="111" t="str">
        <f t="shared" si="27"/>
        <v/>
      </c>
      <c r="AO94" s="111" t="str">
        <f t="shared" si="28"/>
        <v/>
      </c>
      <c r="AP94" s="111" t="str">
        <f t="shared" si="29"/>
        <v/>
      </c>
      <c r="AQ94" s="111" t="str">
        <f t="shared" si="30"/>
        <v/>
      </c>
      <c r="AR94" s="111" t="str">
        <f t="shared" si="31"/>
        <v/>
      </c>
      <c r="AS94" s="111" t="str">
        <f t="shared" si="35"/>
        <v/>
      </c>
      <c r="AT94" s="111" t="str">
        <f t="shared" si="32"/>
        <v/>
      </c>
      <c r="AU94" s="111" t="str">
        <f t="shared" si="33"/>
        <v/>
      </c>
      <c r="AV94" s="111" t="str">
        <f t="shared" si="34"/>
        <v/>
      </c>
    </row>
    <row r="95" spans="2:48" s="134" customFormat="1" ht="15.75">
      <c r="B95" s="133">
        <v>82</v>
      </c>
      <c r="C95" s="128"/>
      <c r="D95" s="127"/>
      <c r="E95" s="124"/>
      <c r="F95" s="132"/>
      <c r="G95" s="125"/>
      <c r="H95" s="124"/>
      <c r="I95" s="132"/>
      <c r="J95" s="125"/>
      <c r="K95" s="124"/>
      <c r="L95" s="131" t="str">
        <f>IF(D95="","",IF('6c1 - MSA Attribute - Form'!AD95="TRUE","Y","N"))</f>
        <v/>
      </c>
      <c r="M95" s="130" t="str">
        <f>IF(E95="","",IF('6c1 - MSA Attribute - Form'!AE95="TRUE","Y","N"))</f>
        <v/>
      </c>
      <c r="P95" s="121">
        <v>82</v>
      </c>
      <c r="Q95" s="120" t="str">
        <f>IF('6c1 - MSA Attribute - Form'!C95="","",IF('6c1 - MSA Attribute - Form'!C95='6c1 - MSA Attribute - Form'!$C$8,'6c1 - MSA Attribute - Form'!$B$8,'6c1 - MSA Attribute - Form'!$B$9))</f>
        <v/>
      </c>
      <c r="R95" s="119" t="str">
        <f>IF('6c1 - MSA Attribute - Form'!D95="","",IF('6c1 - MSA Attribute - Form'!D95='6c1 - MSA Attribute - Form'!$C$8,'6c1 - MSA Attribute - Form'!$B$8,'6c1 - MSA Attribute - Form'!$B$9))</f>
        <v/>
      </c>
      <c r="S95" s="117" t="str">
        <f>IF('6c1 - MSA Attribute - Form'!E95="","",IF('6c1 - MSA Attribute - Form'!E95='6c1 - MSA Attribute - Form'!$C$8,'6c1 - MSA Attribute - Form'!$B$8,'6c1 - MSA Attribute - Form'!$B$9))</f>
        <v/>
      </c>
      <c r="T95" s="119" t="str">
        <f t="shared" si="24"/>
        <v/>
      </c>
      <c r="U95" s="117" t="str">
        <f>IF('6c1 - MSA Attribute - Form'!$C95="","",IF(AK95="TRUE",1,0))</f>
        <v/>
      </c>
      <c r="V95" s="119" t="str">
        <f>IF('6c1 - MSA Attribute - Form'!H95="","",IF('6c1 - MSA Attribute - Form'!G95='6c1 - MSA Attribute - Form'!$C$8,'6c1 - MSA Attribute - Form'!$B$8,'6c1 - MSA Attribute - Form'!$B$9))</f>
        <v/>
      </c>
      <c r="W95" s="117" t="str">
        <f>IF('6c1 - MSA Attribute - Form'!G95="","",IF('6c1 - MSA Attribute - Form'!H95='6c1 - MSA Attribute - Form'!$C$8,'6c1 - MSA Attribute - Form'!$B$8,'6c1 - MSA Attribute - Form'!$B$9))</f>
        <v/>
      </c>
      <c r="X95" s="119" t="str">
        <f t="shared" si="25"/>
        <v/>
      </c>
      <c r="Y95" s="117" t="str">
        <f>IF('6c1 - MSA Attribute - Form'!$C95="","",IF(AL95="TRUE",1,0))</f>
        <v/>
      </c>
      <c r="Z95" s="119" t="str">
        <f>IF('6c1 - MSA Attribute - Form'!K95="","",IF('6c1 - MSA Attribute - Form'!J95='6c1 - MSA Attribute - Form'!$C$8,'6c1 - MSA Attribute - Form'!$B$8,'6c1 - MSA Attribute - Form'!$B$9))</f>
        <v/>
      </c>
      <c r="AA95" s="119" t="str">
        <f>IF('6c1 - MSA Attribute - Form'!J95="","",IF('6c1 - MSA Attribute - Form'!K95='6c1 - MSA Attribute - Form'!$C$8,'6c1 - MSA Attribute - Form'!$B$8,'6c1 - MSA Attribute - Form'!$B$9))</f>
        <v/>
      </c>
      <c r="AB95" s="119" t="str">
        <f t="shared" si="26"/>
        <v/>
      </c>
      <c r="AC95" s="117" t="str">
        <f>IF('6c1 - MSA Attribute - Form'!$C95="","",IF(AM95="TRUE",1,0))</f>
        <v/>
      </c>
      <c r="AD95" s="116" t="str">
        <f>IF('6c1 - MSA Attribute - Form'!G95="","",IF(Z95="",AG95,AH95))</f>
        <v/>
      </c>
      <c r="AE95" s="116" t="str">
        <f>IF('6c1 - MSA Attribute - Form'!G95="","",IF(Z95="",AI95,AJ95))</f>
        <v/>
      </c>
      <c r="AF95" s="88"/>
      <c r="AG95" s="114" t="str">
        <f>IF('6c1 - MSA Attribute - Form'!G95="","",IF($R95+$S95+$V95+$W95=4,"TRUE",IF($R95+$S95+$V95+$W95=8,"TRUE","FALSE")))</f>
        <v/>
      </c>
      <c r="AH95" s="114" t="str">
        <f>IF('6c1 - MSA Attribute - Form'!J95="","",IF($R95+$S95+$V95+$W95+$Z95+$AA95=6,"TRUE",IF($R95+$S95+$V95+$W95+$Z95+$AA95=12,"TRUE","FALSE")))</f>
        <v/>
      </c>
      <c r="AI95" s="114" t="str">
        <f>IF('6c1 - MSA Attribute - Form'!G95="","",IF($R95+$S95+$V95+$W95+$Q95=5,"TRUE",IF($R95+$S95+$V95+$W95+$Q95=10,"TRUE","FALSE")))</f>
        <v/>
      </c>
      <c r="AJ95" s="114" t="str">
        <f>IF('6c1 - MSA Attribute - Form'!J95="","",IF($R95+$S95+$V95+$W95+$Z95+$AA95+$Q95=7,"TRUE",IF($R95+$S95+$V95+$W95+$Z95+$AA95+$Q95=14,"TRUE","FALSE")))</f>
        <v/>
      </c>
      <c r="AK95" s="113" t="str">
        <f>IF('6c1 - MSA Attribute - Form'!C95="","",IF('6c1 - MSA Attribute - Form'!Q95+'6c1 - MSA Attribute - Form'!R95+'6c1 - MSA Attribute - Form'!S95=3, "TRUE",IF('6c1 - MSA Attribute - Form'!Q95+'6c1 - MSA Attribute - Form'!R95+'6c1 - MSA Attribute - Form'!S95=6,"TRUE","FALSE")))</f>
        <v/>
      </c>
      <c r="AL95" s="113" t="str">
        <f>IF('6c1 - MSA Attribute - Form'!$C95="","",IF($Q95+V95+W95=3, "TRUE",IF($Q95+V95+W95=6,"TRUE","FALSE")))</f>
        <v/>
      </c>
      <c r="AM95" s="112" t="str">
        <f>IF('6c1 - MSA Attribute - Form'!J95="","",IF('6c1 - MSA Attribute - Form'!$C95="","",IF($Q95+Z95+AA95=3, "TRUE",IF($Q95+Z95+AA95=6,"TRUE","FALSE"))))</f>
        <v/>
      </c>
      <c r="AN95" s="111" t="str">
        <f t="shared" si="27"/>
        <v/>
      </c>
      <c r="AO95" s="111" t="str">
        <f t="shared" si="28"/>
        <v/>
      </c>
      <c r="AP95" s="111" t="str">
        <f t="shared" si="29"/>
        <v/>
      </c>
      <c r="AQ95" s="111" t="str">
        <f t="shared" si="30"/>
        <v/>
      </c>
      <c r="AR95" s="111" t="str">
        <f t="shared" si="31"/>
        <v/>
      </c>
      <c r="AS95" s="111" t="str">
        <f t="shared" si="35"/>
        <v/>
      </c>
      <c r="AT95" s="111" t="str">
        <f t="shared" si="32"/>
        <v/>
      </c>
      <c r="AU95" s="111" t="str">
        <f t="shared" si="33"/>
        <v/>
      </c>
      <c r="AV95" s="111" t="str">
        <f t="shared" si="34"/>
        <v/>
      </c>
    </row>
    <row r="96" spans="2:48" s="134" customFormat="1" ht="15.75">
      <c r="B96" s="133">
        <v>83</v>
      </c>
      <c r="C96" s="128"/>
      <c r="D96" s="127"/>
      <c r="E96" s="124"/>
      <c r="F96" s="132"/>
      <c r="G96" s="125"/>
      <c r="H96" s="124"/>
      <c r="I96" s="132"/>
      <c r="J96" s="125"/>
      <c r="K96" s="124"/>
      <c r="L96" s="131" t="str">
        <f>IF(D96="","",IF('6c1 - MSA Attribute - Form'!AD96="TRUE","Y","N"))</f>
        <v/>
      </c>
      <c r="M96" s="130" t="str">
        <f>IF(E96="","",IF('6c1 - MSA Attribute - Form'!AE96="TRUE","Y","N"))</f>
        <v/>
      </c>
      <c r="P96" s="121">
        <v>83</v>
      </c>
      <c r="Q96" s="120" t="str">
        <f>IF('6c1 - MSA Attribute - Form'!C96="","",IF('6c1 - MSA Attribute - Form'!C96='6c1 - MSA Attribute - Form'!$C$8,'6c1 - MSA Attribute - Form'!$B$8,'6c1 - MSA Attribute - Form'!$B$9))</f>
        <v/>
      </c>
      <c r="R96" s="119" t="str">
        <f>IF('6c1 - MSA Attribute - Form'!D96="","",IF('6c1 - MSA Attribute - Form'!D96='6c1 - MSA Attribute - Form'!$C$8,'6c1 - MSA Attribute - Form'!$B$8,'6c1 - MSA Attribute - Form'!$B$9))</f>
        <v/>
      </c>
      <c r="S96" s="117" t="str">
        <f>IF('6c1 - MSA Attribute - Form'!E96="","",IF('6c1 - MSA Attribute - Form'!E96='6c1 - MSA Attribute - Form'!$C$8,'6c1 - MSA Attribute - Form'!$B$8,'6c1 - MSA Attribute - Form'!$B$9))</f>
        <v/>
      </c>
      <c r="T96" s="119" t="str">
        <f t="shared" si="24"/>
        <v/>
      </c>
      <c r="U96" s="117" t="str">
        <f>IF('6c1 - MSA Attribute - Form'!$C96="","",IF(AK96="TRUE",1,0))</f>
        <v/>
      </c>
      <c r="V96" s="119" t="str">
        <f>IF('6c1 - MSA Attribute - Form'!H96="","",IF('6c1 - MSA Attribute - Form'!G96='6c1 - MSA Attribute - Form'!$C$8,'6c1 - MSA Attribute - Form'!$B$8,'6c1 - MSA Attribute - Form'!$B$9))</f>
        <v/>
      </c>
      <c r="W96" s="117" t="str">
        <f>IF('6c1 - MSA Attribute - Form'!G96="","",IF('6c1 - MSA Attribute - Form'!H96='6c1 - MSA Attribute - Form'!$C$8,'6c1 - MSA Attribute - Form'!$B$8,'6c1 - MSA Attribute - Form'!$B$9))</f>
        <v/>
      </c>
      <c r="X96" s="119" t="str">
        <f t="shared" si="25"/>
        <v/>
      </c>
      <c r="Y96" s="117" t="str">
        <f>IF('6c1 - MSA Attribute - Form'!$C96="","",IF(AL96="TRUE",1,0))</f>
        <v/>
      </c>
      <c r="Z96" s="119" t="str">
        <f>IF('6c1 - MSA Attribute - Form'!K96="","",IF('6c1 - MSA Attribute - Form'!J96='6c1 - MSA Attribute - Form'!$C$8,'6c1 - MSA Attribute - Form'!$B$8,'6c1 - MSA Attribute - Form'!$B$9))</f>
        <v/>
      </c>
      <c r="AA96" s="119" t="str">
        <f>IF('6c1 - MSA Attribute - Form'!J96="","",IF('6c1 - MSA Attribute - Form'!K96='6c1 - MSA Attribute - Form'!$C$8,'6c1 - MSA Attribute - Form'!$B$8,'6c1 - MSA Attribute - Form'!$B$9))</f>
        <v/>
      </c>
      <c r="AB96" s="119" t="str">
        <f t="shared" si="26"/>
        <v/>
      </c>
      <c r="AC96" s="117" t="str">
        <f>IF('6c1 - MSA Attribute - Form'!$C96="","",IF(AM96="TRUE",1,0))</f>
        <v/>
      </c>
      <c r="AD96" s="116" t="str">
        <f>IF('6c1 - MSA Attribute - Form'!G96="","",IF(Z96="",AG96,AH96))</f>
        <v/>
      </c>
      <c r="AE96" s="116" t="str">
        <f>IF('6c1 - MSA Attribute - Form'!G96="","",IF(Z96="",AI96,AJ96))</f>
        <v/>
      </c>
      <c r="AF96" s="88"/>
      <c r="AG96" s="114" t="str">
        <f>IF('6c1 - MSA Attribute - Form'!G96="","",IF($R96+$S96+$V96+$W96=4,"TRUE",IF($R96+$S96+$V96+$W96=8,"TRUE","FALSE")))</f>
        <v/>
      </c>
      <c r="AH96" s="114" t="str">
        <f>IF('6c1 - MSA Attribute - Form'!J96="","",IF($R96+$S96+$V96+$W96+$Z96+$AA96=6,"TRUE",IF($R96+$S96+$V96+$W96+$Z96+$AA96=12,"TRUE","FALSE")))</f>
        <v/>
      </c>
      <c r="AI96" s="114" t="str">
        <f>IF('6c1 - MSA Attribute - Form'!G96="","",IF($R96+$S96+$V96+$W96+$Q96=5,"TRUE",IF($R96+$S96+$V96+$W96+$Q96=10,"TRUE","FALSE")))</f>
        <v/>
      </c>
      <c r="AJ96" s="114" t="str">
        <f>IF('6c1 - MSA Attribute - Form'!J96="","",IF($R96+$S96+$V96+$W96+$Z96+$AA96+$Q96=7,"TRUE",IF($R96+$S96+$V96+$W96+$Z96+$AA96+$Q96=14,"TRUE","FALSE")))</f>
        <v/>
      </c>
      <c r="AK96" s="113" t="str">
        <f>IF('6c1 - MSA Attribute - Form'!C96="","",IF('6c1 - MSA Attribute - Form'!Q96+'6c1 - MSA Attribute - Form'!R96+'6c1 - MSA Attribute - Form'!S96=3, "TRUE",IF('6c1 - MSA Attribute - Form'!Q96+'6c1 - MSA Attribute - Form'!R96+'6c1 - MSA Attribute - Form'!S96=6,"TRUE","FALSE")))</f>
        <v/>
      </c>
      <c r="AL96" s="113" t="str">
        <f>IF('6c1 - MSA Attribute - Form'!$C96="","",IF($Q96+V96+W96=3, "TRUE",IF($Q96+V96+W96=6,"TRUE","FALSE")))</f>
        <v/>
      </c>
      <c r="AM96" s="112" t="str">
        <f>IF('6c1 - MSA Attribute - Form'!J96="","",IF('6c1 - MSA Attribute - Form'!$C96="","",IF($Q96+Z96+AA96=3, "TRUE",IF($Q96+Z96+AA96=6,"TRUE","FALSE"))))</f>
        <v/>
      </c>
      <c r="AN96" s="111" t="str">
        <f t="shared" si="27"/>
        <v/>
      </c>
      <c r="AO96" s="111" t="str">
        <f t="shared" si="28"/>
        <v/>
      </c>
      <c r="AP96" s="111" t="str">
        <f t="shared" si="29"/>
        <v/>
      </c>
      <c r="AQ96" s="111" t="str">
        <f t="shared" si="30"/>
        <v/>
      </c>
      <c r="AR96" s="111" t="str">
        <f t="shared" si="31"/>
        <v/>
      </c>
      <c r="AS96" s="111" t="str">
        <f t="shared" si="35"/>
        <v/>
      </c>
      <c r="AT96" s="111" t="str">
        <f t="shared" si="32"/>
        <v/>
      </c>
      <c r="AU96" s="111" t="str">
        <f t="shared" si="33"/>
        <v/>
      </c>
      <c r="AV96" s="111" t="str">
        <f t="shared" si="34"/>
        <v/>
      </c>
    </row>
    <row r="97" spans="2:48" s="134" customFormat="1" ht="15.75">
      <c r="B97" s="133">
        <v>84</v>
      </c>
      <c r="C97" s="128"/>
      <c r="D97" s="127"/>
      <c r="E97" s="124"/>
      <c r="F97" s="132"/>
      <c r="G97" s="125"/>
      <c r="H97" s="124"/>
      <c r="I97" s="132"/>
      <c r="J97" s="125"/>
      <c r="K97" s="124"/>
      <c r="L97" s="131" t="str">
        <f>IF(D97="","",IF('6c1 - MSA Attribute - Form'!AD97="TRUE","Y","N"))</f>
        <v/>
      </c>
      <c r="M97" s="130" t="str">
        <f>IF(E97="","",IF('6c1 - MSA Attribute - Form'!AE97="TRUE","Y","N"))</f>
        <v/>
      </c>
      <c r="P97" s="121">
        <v>84</v>
      </c>
      <c r="Q97" s="120" t="str">
        <f>IF('6c1 - MSA Attribute - Form'!C97="","",IF('6c1 - MSA Attribute - Form'!C97='6c1 - MSA Attribute - Form'!$C$8,'6c1 - MSA Attribute - Form'!$B$8,'6c1 - MSA Attribute - Form'!$B$9))</f>
        <v/>
      </c>
      <c r="R97" s="119" t="str">
        <f>IF('6c1 - MSA Attribute - Form'!D97="","",IF('6c1 - MSA Attribute - Form'!D97='6c1 - MSA Attribute - Form'!$C$8,'6c1 - MSA Attribute - Form'!$B$8,'6c1 - MSA Attribute - Form'!$B$9))</f>
        <v/>
      </c>
      <c r="S97" s="117" t="str">
        <f>IF('6c1 - MSA Attribute - Form'!E97="","",IF('6c1 - MSA Attribute - Form'!E97='6c1 - MSA Attribute - Form'!$C$8,'6c1 - MSA Attribute - Form'!$B$8,'6c1 - MSA Attribute - Form'!$B$9))</f>
        <v/>
      </c>
      <c r="T97" s="119" t="str">
        <f t="shared" si="24"/>
        <v/>
      </c>
      <c r="U97" s="117" t="str">
        <f>IF('6c1 - MSA Attribute - Form'!$C97="","",IF(AK97="TRUE",1,0))</f>
        <v/>
      </c>
      <c r="V97" s="119" t="str">
        <f>IF('6c1 - MSA Attribute - Form'!H97="","",IF('6c1 - MSA Attribute - Form'!G97='6c1 - MSA Attribute - Form'!$C$8,'6c1 - MSA Attribute - Form'!$B$8,'6c1 - MSA Attribute - Form'!$B$9))</f>
        <v/>
      </c>
      <c r="W97" s="117" t="str">
        <f>IF('6c1 - MSA Attribute - Form'!G97="","",IF('6c1 - MSA Attribute - Form'!H97='6c1 - MSA Attribute - Form'!$C$8,'6c1 - MSA Attribute - Form'!$B$8,'6c1 - MSA Attribute - Form'!$B$9))</f>
        <v/>
      </c>
      <c r="X97" s="119" t="str">
        <f t="shared" si="25"/>
        <v/>
      </c>
      <c r="Y97" s="117" t="str">
        <f>IF('6c1 - MSA Attribute - Form'!$C97="","",IF(AL97="TRUE",1,0))</f>
        <v/>
      </c>
      <c r="Z97" s="119" t="str">
        <f>IF('6c1 - MSA Attribute - Form'!K97="","",IF('6c1 - MSA Attribute - Form'!J97='6c1 - MSA Attribute - Form'!$C$8,'6c1 - MSA Attribute - Form'!$B$8,'6c1 - MSA Attribute - Form'!$B$9))</f>
        <v/>
      </c>
      <c r="AA97" s="119" t="str">
        <f>IF('6c1 - MSA Attribute - Form'!J97="","",IF('6c1 - MSA Attribute - Form'!K97='6c1 - MSA Attribute - Form'!$C$8,'6c1 - MSA Attribute - Form'!$B$8,'6c1 - MSA Attribute - Form'!$B$9))</f>
        <v/>
      </c>
      <c r="AB97" s="119" t="str">
        <f t="shared" si="26"/>
        <v/>
      </c>
      <c r="AC97" s="117" t="str">
        <f>IF('6c1 - MSA Attribute - Form'!$C97="","",IF(AM97="TRUE",1,0))</f>
        <v/>
      </c>
      <c r="AD97" s="116" t="str">
        <f>IF('6c1 - MSA Attribute - Form'!G97="","",IF(Z97="",AG97,AH97))</f>
        <v/>
      </c>
      <c r="AE97" s="116" t="str">
        <f>IF('6c1 - MSA Attribute - Form'!G97="","",IF(Z97="",AI97,AJ97))</f>
        <v/>
      </c>
      <c r="AF97" s="88"/>
      <c r="AG97" s="114" t="str">
        <f>IF('6c1 - MSA Attribute - Form'!G97="","",IF($R97+$S97+$V97+$W97=4,"TRUE",IF($R97+$S97+$V97+$W97=8,"TRUE","FALSE")))</f>
        <v/>
      </c>
      <c r="AH97" s="114" t="str">
        <f>IF('6c1 - MSA Attribute - Form'!J97="","",IF($R97+$S97+$V97+$W97+$Z97+$AA97=6,"TRUE",IF($R97+$S97+$V97+$W97+$Z97+$AA97=12,"TRUE","FALSE")))</f>
        <v/>
      </c>
      <c r="AI97" s="114" t="str">
        <f>IF('6c1 - MSA Attribute - Form'!G97="","",IF($R97+$S97+$V97+$W97+$Q97=5,"TRUE",IF($R97+$S97+$V97+$W97+$Q97=10,"TRUE","FALSE")))</f>
        <v/>
      </c>
      <c r="AJ97" s="114" t="str">
        <f>IF('6c1 - MSA Attribute - Form'!J97="","",IF($R97+$S97+$V97+$W97+$Z97+$AA97+$Q97=7,"TRUE",IF($R97+$S97+$V97+$W97+$Z97+$AA97+$Q97=14,"TRUE","FALSE")))</f>
        <v/>
      </c>
      <c r="AK97" s="113" t="str">
        <f>IF('6c1 - MSA Attribute - Form'!C97="","",IF('6c1 - MSA Attribute - Form'!Q97+'6c1 - MSA Attribute - Form'!R97+'6c1 - MSA Attribute - Form'!S97=3, "TRUE",IF('6c1 - MSA Attribute - Form'!Q97+'6c1 - MSA Attribute - Form'!R97+'6c1 - MSA Attribute - Form'!S97=6,"TRUE","FALSE")))</f>
        <v/>
      </c>
      <c r="AL97" s="113" t="str">
        <f>IF('6c1 - MSA Attribute - Form'!$C97="","",IF($Q97+V97+W97=3, "TRUE",IF($Q97+V97+W97=6,"TRUE","FALSE")))</f>
        <v/>
      </c>
      <c r="AM97" s="112" t="str">
        <f>IF('6c1 - MSA Attribute - Form'!J97="","",IF('6c1 - MSA Attribute - Form'!$C97="","",IF($Q97+Z97+AA97=3, "TRUE",IF($Q97+Z97+AA97=6,"TRUE","FALSE"))))</f>
        <v/>
      </c>
      <c r="AN97" s="111" t="str">
        <f t="shared" si="27"/>
        <v/>
      </c>
      <c r="AO97" s="111" t="str">
        <f t="shared" si="28"/>
        <v/>
      </c>
      <c r="AP97" s="111" t="str">
        <f t="shared" si="29"/>
        <v/>
      </c>
      <c r="AQ97" s="111" t="str">
        <f t="shared" si="30"/>
        <v/>
      </c>
      <c r="AR97" s="111" t="str">
        <f t="shared" si="31"/>
        <v/>
      </c>
      <c r="AS97" s="111" t="str">
        <f t="shared" si="35"/>
        <v/>
      </c>
      <c r="AT97" s="111" t="str">
        <f t="shared" si="32"/>
        <v/>
      </c>
      <c r="AU97" s="111" t="str">
        <f t="shared" si="33"/>
        <v/>
      </c>
      <c r="AV97" s="111" t="str">
        <f t="shared" si="34"/>
        <v/>
      </c>
    </row>
    <row r="98" spans="2:48" s="134" customFormat="1" ht="15.75">
      <c r="B98" s="133">
        <v>85</v>
      </c>
      <c r="C98" s="128"/>
      <c r="D98" s="127"/>
      <c r="E98" s="124"/>
      <c r="F98" s="132"/>
      <c r="G98" s="125"/>
      <c r="H98" s="124"/>
      <c r="I98" s="132"/>
      <c r="J98" s="125"/>
      <c r="K98" s="124"/>
      <c r="L98" s="131" t="str">
        <f>IF(D98="","",IF('6c1 - MSA Attribute - Form'!AD98="TRUE","Y","N"))</f>
        <v/>
      </c>
      <c r="M98" s="130" t="str">
        <f>IF(E98="","",IF('6c1 - MSA Attribute - Form'!AE98="TRUE","Y","N"))</f>
        <v/>
      </c>
      <c r="P98" s="121">
        <v>85</v>
      </c>
      <c r="Q98" s="120" t="str">
        <f>IF('6c1 - MSA Attribute - Form'!C98="","",IF('6c1 - MSA Attribute - Form'!C98='6c1 - MSA Attribute - Form'!$C$8,'6c1 - MSA Attribute - Form'!$B$8,'6c1 - MSA Attribute - Form'!$B$9))</f>
        <v/>
      </c>
      <c r="R98" s="119" t="str">
        <f>IF('6c1 - MSA Attribute - Form'!D98="","",IF('6c1 - MSA Attribute - Form'!D98='6c1 - MSA Attribute - Form'!$C$8,'6c1 - MSA Attribute - Form'!$B$8,'6c1 - MSA Attribute - Form'!$B$9))</f>
        <v/>
      </c>
      <c r="S98" s="117" t="str">
        <f>IF('6c1 - MSA Attribute - Form'!E98="","",IF('6c1 - MSA Attribute - Form'!E98='6c1 - MSA Attribute - Form'!$C$8,'6c1 - MSA Attribute - Form'!$B$8,'6c1 - MSA Attribute - Form'!$B$9))</f>
        <v/>
      </c>
      <c r="T98" s="119" t="str">
        <f t="shared" si="24"/>
        <v/>
      </c>
      <c r="U98" s="117" t="str">
        <f>IF('6c1 - MSA Attribute - Form'!$C98="","",IF(AK98="TRUE",1,0))</f>
        <v/>
      </c>
      <c r="V98" s="119" t="str">
        <f>IF('6c1 - MSA Attribute - Form'!H98="","",IF('6c1 - MSA Attribute - Form'!G98='6c1 - MSA Attribute - Form'!$C$8,'6c1 - MSA Attribute - Form'!$B$8,'6c1 - MSA Attribute - Form'!$B$9))</f>
        <v/>
      </c>
      <c r="W98" s="117" t="str">
        <f>IF('6c1 - MSA Attribute - Form'!G98="","",IF('6c1 - MSA Attribute - Form'!H98='6c1 - MSA Attribute - Form'!$C$8,'6c1 - MSA Attribute - Form'!$B$8,'6c1 - MSA Attribute - Form'!$B$9))</f>
        <v/>
      </c>
      <c r="X98" s="119" t="str">
        <f t="shared" si="25"/>
        <v/>
      </c>
      <c r="Y98" s="117" t="str">
        <f>IF('6c1 - MSA Attribute - Form'!$C98="","",IF(AL98="TRUE",1,0))</f>
        <v/>
      </c>
      <c r="Z98" s="119" t="str">
        <f>IF('6c1 - MSA Attribute - Form'!K98="","",IF('6c1 - MSA Attribute - Form'!J98='6c1 - MSA Attribute - Form'!$C$8,'6c1 - MSA Attribute - Form'!$B$8,'6c1 - MSA Attribute - Form'!$B$9))</f>
        <v/>
      </c>
      <c r="AA98" s="119" t="str">
        <f>IF('6c1 - MSA Attribute - Form'!J98="","",IF('6c1 - MSA Attribute - Form'!K98='6c1 - MSA Attribute - Form'!$C$8,'6c1 - MSA Attribute - Form'!$B$8,'6c1 - MSA Attribute - Form'!$B$9))</f>
        <v/>
      </c>
      <c r="AB98" s="119" t="str">
        <f t="shared" si="26"/>
        <v/>
      </c>
      <c r="AC98" s="117" t="str">
        <f>IF('6c1 - MSA Attribute - Form'!$C98="","",IF(AM98="TRUE",1,0))</f>
        <v/>
      </c>
      <c r="AD98" s="116" t="str">
        <f>IF('6c1 - MSA Attribute - Form'!G98="","",IF(Z98="",AG98,AH98))</f>
        <v/>
      </c>
      <c r="AE98" s="116" t="str">
        <f>IF('6c1 - MSA Attribute - Form'!G98="","",IF(Z98="",AI98,AJ98))</f>
        <v/>
      </c>
      <c r="AF98" s="88"/>
      <c r="AG98" s="114" t="str">
        <f>IF('6c1 - MSA Attribute - Form'!G98="","",IF($R98+$S98+$V98+$W98=4,"TRUE",IF($R98+$S98+$V98+$W98=8,"TRUE","FALSE")))</f>
        <v/>
      </c>
      <c r="AH98" s="114" t="str">
        <f>IF('6c1 - MSA Attribute - Form'!J98="","",IF($R98+$S98+$V98+$W98+$Z98+$AA98=6,"TRUE",IF($R98+$S98+$V98+$W98+$Z98+$AA98=12,"TRUE","FALSE")))</f>
        <v/>
      </c>
      <c r="AI98" s="114" t="str">
        <f>IF('6c1 - MSA Attribute - Form'!G98="","",IF($R98+$S98+$V98+$W98+$Q98=5,"TRUE",IF($R98+$S98+$V98+$W98+$Q98=10,"TRUE","FALSE")))</f>
        <v/>
      </c>
      <c r="AJ98" s="114" t="str">
        <f>IF('6c1 - MSA Attribute - Form'!J98="","",IF($R98+$S98+$V98+$W98+$Z98+$AA98+$Q98=7,"TRUE",IF($R98+$S98+$V98+$W98+$Z98+$AA98+$Q98=14,"TRUE","FALSE")))</f>
        <v/>
      </c>
      <c r="AK98" s="113" t="str">
        <f>IF('6c1 - MSA Attribute - Form'!C98="","",IF('6c1 - MSA Attribute - Form'!Q98+'6c1 - MSA Attribute - Form'!R98+'6c1 - MSA Attribute - Form'!S98=3, "TRUE",IF('6c1 - MSA Attribute - Form'!Q98+'6c1 - MSA Attribute - Form'!R98+'6c1 - MSA Attribute - Form'!S98=6,"TRUE","FALSE")))</f>
        <v/>
      </c>
      <c r="AL98" s="113" t="str">
        <f>IF('6c1 - MSA Attribute - Form'!$C98="","",IF($Q98+V98+W98=3, "TRUE",IF($Q98+V98+W98=6,"TRUE","FALSE")))</f>
        <v/>
      </c>
      <c r="AM98" s="112" t="str">
        <f>IF('6c1 - MSA Attribute - Form'!J98="","",IF('6c1 - MSA Attribute - Form'!$C98="","",IF($Q98+Z98+AA98=3, "TRUE",IF($Q98+Z98+AA98=6,"TRUE","FALSE"))))</f>
        <v/>
      </c>
      <c r="AN98" s="111" t="str">
        <f t="shared" si="27"/>
        <v/>
      </c>
      <c r="AO98" s="111" t="str">
        <f t="shared" si="28"/>
        <v/>
      </c>
      <c r="AP98" s="111" t="str">
        <f t="shared" si="29"/>
        <v/>
      </c>
      <c r="AQ98" s="111" t="str">
        <f t="shared" si="30"/>
        <v/>
      </c>
      <c r="AR98" s="111" t="str">
        <f t="shared" si="31"/>
        <v/>
      </c>
      <c r="AS98" s="111" t="str">
        <f t="shared" si="35"/>
        <v/>
      </c>
      <c r="AT98" s="111" t="str">
        <f t="shared" si="32"/>
        <v/>
      </c>
      <c r="AU98" s="111" t="str">
        <f t="shared" si="33"/>
        <v/>
      </c>
      <c r="AV98" s="111" t="str">
        <f t="shared" si="34"/>
        <v/>
      </c>
    </row>
    <row r="99" spans="2:48" s="134" customFormat="1" ht="15.75">
      <c r="B99" s="133">
        <v>86</v>
      </c>
      <c r="C99" s="128"/>
      <c r="D99" s="127"/>
      <c r="E99" s="124"/>
      <c r="F99" s="132"/>
      <c r="G99" s="125"/>
      <c r="H99" s="124"/>
      <c r="I99" s="132"/>
      <c r="J99" s="125"/>
      <c r="K99" s="124"/>
      <c r="L99" s="131" t="str">
        <f>IF(D99="","",IF('6c1 - MSA Attribute - Form'!AD99="TRUE","Y","N"))</f>
        <v/>
      </c>
      <c r="M99" s="130" t="str">
        <f>IF(E99="","",IF('6c1 - MSA Attribute - Form'!AE99="TRUE","Y","N"))</f>
        <v/>
      </c>
      <c r="P99" s="121">
        <v>86</v>
      </c>
      <c r="Q99" s="120" t="str">
        <f>IF('6c1 - MSA Attribute - Form'!C99="","",IF('6c1 - MSA Attribute - Form'!C99='6c1 - MSA Attribute - Form'!$C$8,'6c1 - MSA Attribute - Form'!$B$8,'6c1 - MSA Attribute - Form'!$B$9))</f>
        <v/>
      </c>
      <c r="R99" s="119" t="str">
        <f>IF('6c1 - MSA Attribute - Form'!D99="","",IF('6c1 - MSA Attribute - Form'!D99='6c1 - MSA Attribute - Form'!$C$8,'6c1 - MSA Attribute - Form'!$B$8,'6c1 - MSA Attribute - Form'!$B$9))</f>
        <v/>
      </c>
      <c r="S99" s="117" t="str">
        <f>IF('6c1 - MSA Attribute - Form'!E99="","",IF('6c1 - MSA Attribute - Form'!E99='6c1 - MSA Attribute - Form'!$C$8,'6c1 - MSA Attribute - Form'!$B$8,'6c1 - MSA Attribute - Form'!$B$9))</f>
        <v/>
      </c>
      <c r="T99" s="119" t="str">
        <f t="shared" si="24"/>
        <v/>
      </c>
      <c r="U99" s="117" t="str">
        <f>IF('6c1 - MSA Attribute - Form'!$C99="","",IF(AK99="TRUE",1,0))</f>
        <v/>
      </c>
      <c r="V99" s="119" t="str">
        <f>IF('6c1 - MSA Attribute - Form'!H99="","",IF('6c1 - MSA Attribute - Form'!G99='6c1 - MSA Attribute - Form'!$C$8,'6c1 - MSA Attribute - Form'!$B$8,'6c1 - MSA Attribute - Form'!$B$9))</f>
        <v/>
      </c>
      <c r="W99" s="117" t="str">
        <f>IF('6c1 - MSA Attribute - Form'!G99="","",IF('6c1 - MSA Attribute - Form'!H99='6c1 - MSA Attribute - Form'!$C$8,'6c1 - MSA Attribute - Form'!$B$8,'6c1 - MSA Attribute - Form'!$B$9))</f>
        <v/>
      </c>
      <c r="X99" s="119" t="str">
        <f t="shared" si="25"/>
        <v/>
      </c>
      <c r="Y99" s="117" t="str">
        <f>IF('6c1 - MSA Attribute - Form'!$C99="","",IF(AL99="TRUE",1,0))</f>
        <v/>
      </c>
      <c r="Z99" s="119" t="str">
        <f>IF('6c1 - MSA Attribute - Form'!K99="","",IF('6c1 - MSA Attribute - Form'!J99='6c1 - MSA Attribute - Form'!$C$8,'6c1 - MSA Attribute - Form'!$B$8,'6c1 - MSA Attribute - Form'!$B$9))</f>
        <v/>
      </c>
      <c r="AA99" s="119" t="str">
        <f>IF('6c1 - MSA Attribute - Form'!J99="","",IF('6c1 - MSA Attribute - Form'!K99='6c1 - MSA Attribute - Form'!$C$8,'6c1 - MSA Attribute - Form'!$B$8,'6c1 - MSA Attribute - Form'!$B$9))</f>
        <v/>
      </c>
      <c r="AB99" s="119" t="str">
        <f t="shared" si="26"/>
        <v/>
      </c>
      <c r="AC99" s="117" t="str">
        <f>IF('6c1 - MSA Attribute - Form'!$C99="","",IF(AM99="TRUE",1,0))</f>
        <v/>
      </c>
      <c r="AD99" s="116" t="str">
        <f>IF('6c1 - MSA Attribute - Form'!G99="","",IF(Z99="",AG99,AH99))</f>
        <v/>
      </c>
      <c r="AE99" s="116" t="str">
        <f>IF('6c1 - MSA Attribute - Form'!G99="","",IF(Z99="",AI99,AJ99))</f>
        <v/>
      </c>
      <c r="AF99" s="88"/>
      <c r="AG99" s="114" t="str">
        <f>IF('6c1 - MSA Attribute - Form'!G99="","",IF($R99+$S99+$V99+$W99=4,"TRUE",IF($R99+$S99+$V99+$W99=8,"TRUE","FALSE")))</f>
        <v/>
      </c>
      <c r="AH99" s="114" t="str">
        <f>IF('6c1 - MSA Attribute - Form'!J99="","",IF($R99+$S99+$V99+$W99+$Z99+$AA99=6,"TRUE",IF($R99+$S99+$V99+$W99+$Z99+$AA99=12,"TRUE","FALSE")))</f>
        <v/>
      </c>
      <c r="AI99" s="114" t="str">
        <f>IF('6c1 - MSA Attribute - Form'!G99="","",IF($R99+$S99+$V99+$W99+$Q99=5,"TRUE",IF($R99+$S99+$V99+$W99+$Q99=10,"TRUE","FALSE")))</f>
        <v/>
      </c>
      <c r="AJ99" s="114" t="str">
        <f>IF('6c1 - MSA Attribute - Form'!J99="","",IF($R99+$S99+$V99+$W99+$Z99+$AA99+$Q99=7,"TRUE",IF($R99+$S99+$V99+$W99+$Z99+$AA99+$Q99=14,"TRUE","FALSE")))</f>
        <v/>
      </c>
      <c r="AK99" s="113" t="str">
        <f>IF('6c1 - MSA Attribute - Form'!C99="","",IF('6c1 - MSA Attribute - Form'!Q99+'6c1 - MSA Attribute - Form'!R99+'6c1 - MSA Attribute - Form'!S99=3, "TRUE",IF('6c1 - MSA Attribute - Form'!Q99+'6c1 - MSA Attribute - Form'!R99+'6c1 - MSA Attribute - Form'!S99=6,"TRUE","FALSE")))</f>
        <v/>
      </c>
      <c r="AL99" s="113" t="str">
        <f>IF('6c1 - MSA Attribute - Form'!$C99="","",IF($Q99+V99+W99=3, "TRUE",IF($Q99+V99+W99=6,"TRUE","FALSE")))</f>
        <v/>
      </c>
      <c r="AM99" s="112" t="str">
        <f>IF('6c1 - MSA Attribute - Form'!J99="","",IF('6c1 - MSA Attribute - Form'!$C99="","",IF($Q99+Z99+AA99=3, "TRUE",IF($Q99+Z99+AA99=6,"TRUE","FALSE"))))</f>
        <v/>
      </c>
      <c r="AN99" s="111" t="str">
        <f t="shared" si="27"/>
        <v/>
      </c>
      <c r="AO99" s="111" t="str">
        <f t="shared" si="28"/>
        <v/>
      </c>
      <c r="AP99" s="111" t="str">
        <f t="shared" si="29"/>
        <v/>
      </c>
      <c r="AQ99" s="111" t="str">
        <f t="shared" si="30"/>
        <v/>
      </c>
      <c r="AR99" s="111" t="str">
        <f t="shared" si="31"/>
        <v/>
      </c>
      <c r="AS99" s="111" t="str">
        <f t="shared" si="35"/>
        <v/>
      </c>
      <c r="AT99" s="111" t="str">
        <f t="shared" si="32"/>
        <v/>
      </c>
      <c r="AU99" s="111" t="str">
        <f t="shared" si="33"/>
        <v/>
      </c>
      <c r="AV99" s="111" t="str">
        <f t="shared" si="34"/>
        <v/>
      </c>
    </row>
    <row r="100" spans="2:48" s="134" customFormat="1" ht="15.75">
      <c r="B100" s="133">
        <v>87</v>
      </c>
      <c r="C100" s="128"/>
      <c r="D100" s="127"/>
      <c r="E100" s="124"/>
      <c r="F100" s="132"/>
      <c r="G100" s="125"/>
      <c r="H100" s="124"/>
      <c r="I100" s="132"/>
      <c r="J100" s="125"/>
      <c r="K100" s="124"/>
      <c r="L100" s="131" t="str">
        <f>IF(D100="","",IF('6c1 - MSA Attribute - Form'!AD100="TRUE","Y","N"))</f>
        <v/>
      </c>
      <c r="M100" s="130" t="str">
        <f>IF(E100="","",IF('6c1 - MSA Attribute - Form'!AE100="TRUE","Y","N"))</f>
        <v/>
      </c>
      <c r="P100" s="121">
        <v>87</v>
      </c>
      <c r="Q100" s="120" t="str">
        <f>IF('6c1 - MSA Attribute - Form'!C100="","",IF('6c1 - MSA Attribute - Form'!C100='6c1 - MSA Attribute - Form'!$C$8,'6c1 - MSA Attribute - Form'!$B$8,'6c1 - MSA Attribute - Form'!$B$9))</f>
        <v/>
      </c>
      <c r="R100" s="119" t="str">
        <f>IF('6c1 - MSA Attribute - Form'!D100="","",IF('6c1 - MSA Attribute - Form'!D100='6c1 - MSA Attribute - Form'!$C$8,'6c1 - MSA Attribute - Form'!$B$8,'6c1 - MSA Attribute - Form'!$B$9))</f>
        <v/>
      </c>
      <c r="S100" s="117" t="str">
        <f>IF('6c1 - MSA Attribute - Form'!E100="","",IF('6c1 - MSA Attribute - Form'!E100='6c1 - MSA Attribute - Form'!$C$8,'6c1 - MSA Attribute - Form'!$B$8,'6c1 - MSA Attribute - Form'!$B$9))</f>
        <v/>
      </c>
      <c r="T100" s="119" t="str">
        <f t="shared" si="24"/>
        <v/>
      </c>
      <c r="U100" s="117" t="str">
        <f>IF('6c1 - MSA Attribute - Form'!$C100="","",IF(AK100="TRUE",1,0))</f>
        <v/>
      </c>
      <c r="V100" s="119" t="str">
        <f>IF('6c1 - MSA Attribute - Form'!H100="","",IF('6c1 - MSA Attribute - Form'!G100='6c1 - MSA Attribute - Form'!$C$8,'6c1 - MSA Attribute - Form'!$B$8,'6c1 - MSA Attribute - Form'!$B$9))</f>
        <v/>
      </c>
      <c r="W100" s="117" t="str">
        <f>IF('6c1 - MSA Attribute - Form'!G100="","",IF('6c1 - MSA Attribute - Form'!H100='6c1 - MSA Attribute - Form'!$C$8,'6c1 - MSA Attribute - Form'!$B$8,'6c1 - MSA Attribute - Form'!$B$9))</f>
        <v/>
      </c>
      <c r="X100" s="119" t="str">
        <f t="shared" si="25"/>
        <v/>
      </c>
      <c r="Y100" s="117" t="str">
        <f>IF('6c1 - MSA Attribute - Form'!$C100="","",IF(AL100="TRUE",1,0))</f>
        <v/>
      </c>
      <c r="Z100" s="119" t="str">
        <f>IF('6c1 - MSA Attribute - Form'!K100="","",IF('6c1 - MSA Attribute - Form'!J100='6c1 - MSA Attribute - Form'!$C$8,'6c1 - MSA Attribute - Form'!$B$8,'6c1 - MSA Attribute - Form'!$B$9))</f>
        <v/>
      </c>
      <c r="AA100" s="119" t="str">
        <f>IF('6c1 - MSA Attribute - Form'!J100="","",IF('6c1 - MSA Attribute - Form'!K100='6c1 - MSA Attribute - Form'!$C$8,'6c1 - MSA Attribute - Form'!$B$8,'6c1 - MSA Attribute - Form'!$B$9))</f>
        <v/>
      </c>
      <c r="AB100" s="119" t="str">
        <f t="shared" si="26"/>
        <v/>
      </c>
      <c r="AC100" s="117" t="str">
        <f>IF('6c1 - MSA Attribute - Form'!$C100="","",IF(AM100="TRUE",1,0))</f>
        <v/>
      </c>
      <c r="AD100" s="116" t="str">
        <f>IF('6c1 - MSA Attribute - Form'!G100="","",IF(Z100="",AG100,AH100))</f>
        <v/>
      </c>
      <c r="AE100" s="116" t="str">
        <f>IF('6c1 - MSA Attribute - Form'!G100="","",IF(Z100="",AI100,AJ100))</f>
        <v/>
      </c>
      <c r="AF100" s="88"/>
      <c r="AG100" s="114" t="str">
        <f>IF('6c1 - MSA Attribute - Form'!G100="","",IF($R100+$S100+$V100+$W100=4,"TRUE",IF($R100+$S100+$V100+$W100=8,"TRUE","FALSE")))</f>
        <v/>
      </c>
      <c r="AH100" s="114" t="str">
        <f>IF('6c1 - MSA Attribute - Form'!J100="","",IF($R100+$S100+$V100+$W100+$Z100+$AA100=6,"TRUE",IF($R100+$S100+$V100+$W100+$Z100+$AA100=12,"TRUE","FALSE")))</f>
        <v/>
      </c>
      <c r="AI100" s="114" t="str">
        <f>IF('6c1 - MSA Attribute - Form'!G100="","",IF($R100+$S100+$V100+$W100+$Q100=5,"TRUE",IF($R100+$S100+$V100+$W100+$Q100=10,"TRUE","FALSE")))</f>
        <v/>
      </c>
      <c r="AJ100" s="114" t="str">
        <f>IF('6c1 - MSA Attribute - Form'!J100="","",IF($R100+$S100+$V100+$W100+$Z100+$AA100+$Q100=7,"TRUE",IF($R100+$S100+$V100+$W100+$Z100+$AA100+$Q100=14,"TRUE","FALSE")))</f>
        <v/>
      </c>
      <c r="AK100" s="113" t="str">
        <f>IF('6c1 - MSA Attribute - Form'!C100="","",IF('6c1 - MSA Attribute - Form'!Q100+'6c1 - MSA Attribute - Form'!R100+'6c1 - MSA Attribute - Form'!S100=3, "TRUE",IF('6c1 - MSA Attribute - Form'!Q100+'6c1 - MSA Attribute - Form'!R100+'6c1 - MSA Attribute - Form'!S100=6,"TRUE","FALSE")))</f>
        <v/>
      </c>
      <c r="AL100" s="113" t="str">
        <f>IF('6c1 - MSA Attribute - Form'!$C100="","",IF($Q100+V100+W100=3, "TRUE",IF($Q100+V100+W100=6,"TRUE","FALSE")))</f>
        <v/>
      </c>
      <c r="AM100" s="112" t="str">
        <f>IF('6c1 - MSA Attribute - Form'!J100="","",IF('6c1 - MSA Attribute - Form'!$C100="","",IF($Q100+Z100+AA100=3, "TRUE",IF($Q100+Z100+AA100=6,"TRUE","FALSE"))))</f>
        <v/>
      </c>
      <c r="AN100" s="111" t="str">
        <f t="shared" si="27"/>
        <v/>
      </c>
      <c r="AO100" s="111" t="str">
        <f t="shared" si="28"/>
        <v/>
      </c>
      <c r="AP100" s="111" t="str">
        <f t="shared" si="29"/>
        <v/>
      </c>
      <c r="AQ100" s="111" t="str">
        <f t="shared" si="30"/>
        <v/>
      </c>
      <c r="AR100" s="111" t="str">
        <f t="shared" si="31"/>
        <v/>
      </c>
      <c r="AS100" s="111" t="str">
        <f t="shared" si="35"/>
        <v/>
      </c>
      <c r="AT100" s="111" t="str">
        <f t="shared" si="32"/>
        <v/>
      </c>
      <c r="AU100" s="111" t="str">
        <f t="shared" si="33"/>
        <v/>
      </c>
      <c r="AV100" s="111" t="str">
        <f t="shared" si="34"/>
        <v/>
      </c>
    </row>
    <row r="101" spans="2:48" s="134" customFormat="1" ht="15.75">
      <c r="B101" s="133">
        <v>88</v>
      </c>
      <c r="C101" s="128"/>
      <c r="D101" s="127"/>
      <c r="E101" s="124"/>
      <c r="F101" s="132"/>
      <c r="G101" s="125"/>
      <c r="H101" s="124"/>
      <c r="I101" s="132"/>
      <c r="J101" s="125"/>
      <c r="K101" s="124"/>
      <c r="L101" s="131" t="str">
        <f>IF(D101="","",IF('6c1 - MSA Attribute - Form'!AD101="TRUE","Y","N"))</f>
        <v/>
      </c>
      <c r="M101" s="130" t="str">
        <f>IF(E101="","",IF('6c1 - MSA Attribute - Form'!AE101="TRUE","Y","N"))</f>
        <v/>
      </c>
      <c r="P101" s="121">
        <v>88</v>
      </c>
      <c r="Q101" s="120" t="str">
        <f>IF('6c1 - MSA Attribute - Form'!C101="","",IF('6c1 - MSA Attribute - Form'!C101='6c1 - MSA Attribute - Form'!$C$8,'6c1 - MSA Attribute - Form'!$B$8,'6c1 - MSA Attribute - Form'!$B$9))</f>
        <v/>
      </c>
      <c r="R101" s="119" t="str">
        <f>IF('6c1 - MSA Attribute - Form'!D101="","",IF('6c1 - MSA Attribute - Form'!D101='6c1 - MSA Attribute - Form'!$C$8,'6c1 - MSA Attribute - Form'!$B$8,'6c1 - MSA Attribute - Form'!$B$9))</f>
        <v/>
      </c>
      <c r="S101" s="117" t="str">
        <f>IF('6c1 - MSA Attribute - Form'!E101="","",IF('6c1 - MSA Attribute - Form'!E101='6c1 - MSA Attribute - Form'!$C$8,'6c1 - MSA Attribute - Form'!$B$8,'6c1 - MSA Attribute - Form'!$B$9))</f>
        <v/>
      </c>
      <c r="T101" s="119" t="str">
        <f t="shared" si="24"/>
        <v/>
      </c>
      <c r="U101" s="117" t="str">
        <f>IF('6c1 - MSA Attribute - Form'!$C101="","",IF(AK101="TRUE",1,0))</f>
        <v/>
      </c>
      <c r="V101" s="119" t="str">
        <f>IF('6c1 - MSA Attribute - Form'!H101="","",IF('6c1 - MSA Attribute - Form'!G101='6c1 - MSA Attribute - Form'!$C$8,'6c1 - MSA Attribute - Form'!$B$8,'6c1 - MSA Attribute - Form'!$B$9))</f>
        <v/>
      </c>
      <c r="W101" s="117" t="str">
        <f>IF('6c1 - MSA Attribute - Form'!G101="","",IF('6c1 - MSA Attribute - Form'!H101='6c1 - MSA Attribute - Form'!$C$8,'6c1 - MSA Attribute - Form'!$B$8,'6c1 - MSA Attribute - Form'!$B$9))</f>
        <v/>
      </c>
      <c r="X101" s="119" t="str">
        <f t="shared" si="25"/>
        <v/>
      </c>
      <c r="Y101" s="117" t="str">
        <f>IF('6c1 - MSA Attribute - Form'!$C101="","",IF(AL101="TRUE",1,0))</f>
        <v/>
      </c>
      <c r="Z101" s="119" t="str">
        <f>IF('6c1 - MSA Attribute - Form'!K101="","",IF('6c1 - MSA Attribute - Form'!J101='6c1 - MSA Attribute - Form'!$C$8,'6c1 - MSA Attribute - Form'!$B$8,'6c1 - MSA Attribute - Form'!$B$9))</f>
        <v/>
      </c>
      <c r="AA101" s="119" t="str">
        <f>IF('6c1 - MSA Attribute - Form'!J101="","",IF('6c1 - MSA Attribute - Form'!K101='6c1 - MSA Attribute - Form'!$C$8,'6c1 - MSA Attribute - Form'!$B$8,'6c1 - MSA Attribute - Form'!$B$9))</f>
        <v/>
      </c>
      <c r="AB101" s="119" t="str">
        <f t="shared" si="26"/>
        <v/>
      </c>
      <c r="AC101" s="117" t="str">
        <f>IF('6c1 - MSA Attribute - Form'!$C101="","",IF(AM101="TRUE",1,0))</f>
        <v/>
      </c>
      <c r="AD101" s="116" t="str">
        <f>IF('6c1 - MSA Attribute - Form'!G101="","",IF(Z101="",AG101,AH101))</f>
        <v/>
      </c>
      <c r="AE101" s="116" t="str">
        <f>IF('6c1 - MSA Attribute - Form'!G101="","",IF(Z101="",AI101,AJ101))</f>
        <v/>
      </c>
      <c r="AF101" s="88"/>
      <c r="AG101" s="114" t="str">
        <f>IF('6c1 - MSA Attribute - Form'!G101="","",IF($R101+$S101+$V101+$W101=4,"TRUE",IF($R101+$S101+$V101+$W101=8,"TRUE","FALSE")))</f>
        <v/>
      </c>
      <c r="AH101" s="114" t="str">
        <f>IF('6c1 - MSA Attribute - Form'!J101="","",IF($R101+$S101+$V101+$W101+$Z101+$AA101=6,"TRUE",IF($R101+$S101+$V101+$W101+$Z101+$AA101=12,"TRUE","FALSE")))</f>
        <v/>
      </c>
      <c r="AI101" s="114" t="str">
        <f>IF('6c1 - MSA Attribute - Form'!G101="","",IF($R101+$S101+$V101+$W101+$Q101=5,"TRUE",IF($R101+$S101+$V101+$W101+$Q101=10,"TRUE","FALSE")))</f>
        <v/>
      </c>
      <c r="AJ101" s="114" t="str">
        <f>IF('6c1 - MSA Attribute - Form'!J101="","",IF($R101+$S101+$V101+$W101+$Z101+$AA101+$Q101=7,"TRUE",IF($R101+$S101+$V101+$W101+$Z101+$AA101+$Q101=14,"TRUE","FALSE")))</f>
        <v/>
      </c>
      <c r="AK101" s="113" t="str">
        <f>IF('6c1 - MSA Attribute - Form'!C101="","",IF('6c1 - MSA Attribute - Form'!Q101+'6c1 - MSA Attribute - Form'!R101+'6c1 - MSA Attribute - Form'!S101=3, "TRUE",IF('6c1 - MSA Attribute - Form'!Q101+'6c1 - MSA Attribute - Form'!R101+'6c1 - MSA Attribute - Form'!S101=6,"TRUE","FALSE")))</f>
        <v/>
      </c>
      <c r="AL101" s="113" t="str">
        <f>IF('6c1 - MSA Attribute - Form'!$C101="","",IF($Q101+V101+W101=3, "TRUE",IF($Q101+V101+W101=6,"TRUE","FALSE")))</f>
        <v/>
      </c>
      <c r="AM101" s="112" t="str">
        <f>IF('6c1 - MSA Attribute - Form'!J101="","",IF('6c1 - MSA Attribute - Form'!$C101="","",IF($Q101+Z101+AA101=3, "TRUE",IF($Q101+Z101+AA101=6,"TRUE","FALSE"))))</f>
        <v/>
      </c>
      <c r="AN101" s="111" t="str">
        <f t="shared" si="27"/>
        <v/>
      </c>
      <c r="AO101" s="111" t="str">
        <f t="shared" si="28"/>
        <v/>
      </c>
      <c r="AP101" s="111" t="str">
        <f t="shared" si="29"/>
        <v/>
      </c>
      <c r="AQ101" s="111" t="str">
        <f t="shared" si="30"/>
        <v/>
      </c>
      <c r="AR101" s="111" t="str">
        <f t="shared" si="31"/>
        <v/>
      </c>
      <c r="AS101" s="111" t="str">
        <f t="shared" si="35"/>
        <v/>
      </c>
      <c r="AT101" s="111" t="str">
        <f t="shared" si="32"/>
        <v/>
      </c>
      <c r="AU101" s="111" t="str">
        <f t="shared" si="33"/>
        <v/>
      </c>
      <c r="AV101" s="111" t="str">
        <f t="shared" si="34"/>
        <v/>
      </c>
    </row>
    <row r="102" spans="2:48" s="134" customFormat="1" ht="15.75">
      <c r="B102" s="133">
        <v>89</v>
      </c>
      <c r="C102" s="128"/>
      <c r="D102" s="127"/>
      <c r="E102" s="124"/>
      <c r="F102" s="132"/>
      <c r="G102" s="125"/>
      <c r="H102" s="124"/>
      <c r="I102" s="132"/>
      <c r="J102" s="125"/>
      <c r="K102" s="124"/>
      <c r="L102" s="131" t="str">
        <f>IF(D102="","",IF('6c1 - MSA Attribute - Form'!AD102="TRUE","Y","N"))</f>
        <v/>
      </c>
      <c r="M102" s="130" t="str">
        <f>IF(E102="","",IF('6c1 - MSA Attribute - Form'!AE102="TRUE","Y","N"))</f>
        <v/>
      </c>
      <c r="P102" s="121">
        <v>89</v>
      </c>
      <c r="Q102" s="120" t="str">
        <f>IF('6c1 - MSA Attribute - Form'!C102="","",IF('6c1 - MSA Attribute - Form'!C102='6c1 - MSA Attribute - Form'!$C$8,'6c1 - MSA Attribute - Form'!$B$8,'6c1 - MSA Attribute - Form'!$B$9))</f>
        <v/>
      </c>
      <c r="R102" s="119" t="str">
        <f>IF('6c1 - MSA Attribute - Form'!D102="","",IF('6c1 - MSA Attribute - Form'!D102='6c1 - MSA Attribute - Form'!$C$8,'6c1 - MSA Attribute - Form'!$B$8,'6c1 - MSA Attribute - Form'!$B$9))</f>
        <v/>
      </c>
      <c r="S102" s="117" t="str">
        <f>IF('6c1 - MSA Attribute - Form'!E102="","",IF('6c1 - MSA Attribute - Form'!E102='6c1 - MSA Attribute - Form'!$C$8,'6c1 - MSA Attribute - Form'!$B$8,'6c1 - MSA Attribute - Form'!$B$9))</f>
        <v/>
      </c>
      <c r="T102" s="119" t="str">
        <f t="shared" si="24"/>
        <v/>
      </c>
      <c r="U102" s="117" t="str">
        <f>IF('6c1 - MSA Attribute - Form'!$C102="","",IF(AK102="TRUE",1,0))</f>
        <v/>
      </c>
      <c r="V102" s="119" t="str">
        <f>IF('6c1 - MSA Attribute - Form'!H102="","",IF('6c1 - MSA Attribute - Form'!G102='6c1 - MSA Attribute - Form'!$C$8,'6c1 - MSA Attribute - Form'!$B$8,'6c1 - MSA Attribute - Form'!$B$9))</f>
        <v/>
      </c>
      <c r="W102" s="117" t="str">
        <f>IF('6c1 - MSA Attribute - Form'!G102="","",IF('6c1 - MSA Attribute - Form'!H102='6c1 - MSA Attribute - Form'!$C$8,'6c1 - MSA Attribute - Form'!$B$8,'6c1 - MSA Attribute - Form'!$B$9))</f>
        <v/>
      </c>
      <c r="X102" s="119" t="str">
        <f t="shared" si="25"/>
        <v/>
      </c>
      <c r="Y102" s="117" t="str">
        <f>IF('6c1 - MSA Attribute - Form'!$C102="","",IF(AL102="TRUE",1,0))</f>
        <v/>
      </c>
      <c r="Z102" s="119" t="str">
        <f>IF('6c1 - MSA Attribute - Form'!K102="","",IF('6c1 - MSA Attribute - Form'!J102='6c1 - MSA Attribute - Form'!$C$8,'6c1 - MSA Attribute - Form'!$B$8,'6c1 - MSA Attribute - Form'!$B$9))</f>
        <v/>
      </c>
      <c r="AA102" s="119" t="str">
        <f>IF('6c1 - MSA Attribute - Form'!J102="","",IF('6c1 - MSA Attribute - Form'!K102='6c1 - MSA Attribute - Form'!$C$8,'6c1 - MSA Attribute - Form'!$B$8,'6c1 - MSA Attribute - Form'!$B$9))</f>
        <v/>
      </c>
      <c r="AB102" s="119" t="str">
        <f t="shared" si="26"/>
        <v/>
      </c>
      <c r="AC102" s="117" t="str">
        <f>IF('6c1 - MSA Attribute - Form'!$C102="","",IF(AM102="TRUE",1,0))</f>
        <v/>
      </c>
      <c r="AD102" s="116" t="str">
        <f>IF('6c1 - MSA Attribute - Form'!G102="","",IF(Z102="",AG102,AH102))</f>
        <v/>
      </c>
      <c r="AE102" s="116" t="str">
        <f>IF('6c1 - MSA Attribute - Form'!G102="","",IF(Z102="",AI102,AJ102))</f>
        <v/>
      </c>
      <c r="AF102" s="88"/>
      <c r="AG102" s="114" t="str">
        <f>IF('6c1 - MSA Attribute - Form'!G102="","",IF($R102+$S102+$V102+$W102=4,"TRUE",IF($R102+$S102+$V102+$W102=8,"TRUE","FALSE")))</f>
        <v/>
      </c>
      <c r="AH102" s="114" t="str">
        <f>IF('6c1 - MSA Attribute - Form'!J102="","",IF($R102+$S102+$V102+$W102+$Z102+$AA102=6,"TRUE",IF($R102+$S102+$V102+$W102+$Z102+$AA102=12,"TRUE","FALSE")))</f>
        <v/>
      </c>
      <c r="AI102" s="114" t="str">
        <f>IF('6c1 - MSA Attribute - Form'!G102="","",IF($R102+$S102+$V102+$W102+$Q102=5,"TRUE",IF($R102+$S102+$V102+$W102+$Q102=10,"TRUE","FALSE")))</f>
        <v/>
      </c>
      <c r="AJ102" s="114" t="str">
        <f>IF('6c1 - MSA Attribute - Form'!J102="","",IF($R102+$S102+$V102+$W102+$Z102+$AA102+$Q102=7,"TRUE",IF($R102+$S102+$V102+$W102+$Z102+$AA102+$Q102=14,"TRUE","FALSE")))</f>
        <v/>
      </c>
      <c r="AK102" s="113" t="str">
        <f>IF('6c1 - MSA Attribute - Form'!C102="","",IF('6c1 - MSA Attribute - Form'!Q102+'6c1 - MSA Attribute - Form'!R102+'6c1 - MSA Attribute - Form'!S102=3, "TRUE",IF('6c1 - MSA Attribute - Form'!Q102+'6c1 - MSA Attribute - Form'!R102+'6c1 - MSA Attribute - Form'!S102=6,"TRUE","FALSE")))</f>
        <v/>
      </c>
      <c r="AL102" s="113" t="str">
        <f>IF('6c1 - MSA Attribute - Form'!$C102="","",IF($Q102+V102+W102=3, "TRUE",IF($Q102+V102+W102=6,"TRUE","FALSE")))</f>
        <v/>
      </c>
      <c r="AM102" s="112" t="str">
        <f>IF('6c1 - MSA Attribute - Form'!J102="","",IF('6c1 - MSA Attribute - Form'!$C102="","",IF($Q102+Z102+AA102=3, "TRUE",IF($Q102+Z102+AA102=6,"TRUE","FALSE"))))</f>
        <v/>
      </c>
      <c r="AN102" s="111" t="str">
        <f t="shared" si="27"/>
        <v/>
      </c>
      <c r="AO102" s="111" t="str">
        <f t="shared" si="28"/>
        <v/>
      </c>
      <c r="AP102" s="111" t="str">
        <f t="shared" si="29"/>
        <v/>
      </c>
      <c r="AQ102" s="111" t="str">
        <f t="shared" si="30"/>
        <v/>
      </c>
      <c r="AR102" s="111" t="str">
        <f t="shared" si="31"/>
        <v/>
      </c>
      <c r="AS102" s="111" t="str">
        <f t="shared" si="35"/>
        <v/>
      </c>
      <c r="AT102" s="111" t="str">
        <f t="shared" si="32"/>
        <v/>
      </c>
      <c r="AU102" s="111" t="str">
        <f t="shared" si="33"/>
        <v/>
      </c>
      <c r="AV102" s="111" t="str">
        <f t="shared" si="34"/>
        <v/>
      </c>
    </row>
    <row r="103" spans="2:48" s="134" customFormat="1" ht="15.75">
      <c r="B103" s="133">
        <v>90</v>
      </c>
      <c r="C103" s="128"/>
      <c r="D103" s="127"/>
      <c r="E103" s="124"/>
      <c r="F103" s="132"/>
      <c r="G103" s="125"/>
      <c r="H103" s="124"/>
      <c r="I103" s="132"/>
      <c r="J103" s="125"/>
      <c r="K103" s="124"/>
      <c r="L103" s="131" t="str">
        <f>IF(D103="","",IF('6c1 - MSA Attribute - Form'!AD103="TRUE","Y","N"))</f>
        <v/>
      </c>
      <c r="M103" s="130" t="str">
        <f>IF(E103="","",IF('6c1 - MSA Attribute - Form'!AE103="TRUE","Y","N"))</f>
        <v/>
      </c>
      <c r="P103" s="121">
        <v>90</v>
      </c>
      <c r="Q103" s="120" t="str">
        <f>IF('6c1 - MSA Attribute - Form'!C103="","",IF('6c1 - MSA Attribute - Form'!C103='6c1 - MSA Attribute - Form'!$C$8,'6c1 - MSA Attribute - Form'!$B$8,'6c1 - MSA Attribute - Form'!$B$9))</f>
        <v/>
      </c>
      <c r="R103" s="119" t="str">
        <f>IF('6c1 - MSA Attribute - Form'!D103="","",IF('6c1 - MSA Attribute - Form'!D103='6c1 - MSA Attribute - Form'!$C$8,'6c1 - MSA Attribute - Form'!$B$8,'6c1 - MSA Attribute - Form'!$B$9))</f>
        <v/>
      </c>
      <c r="S103" s="117" t="str">
        <f>IF('6c1 - MSA Attribute - Form'!E103="","",IF('6c1 - MSA Attribute - Form'!E103='6c1 - MSA Attribute - Form'!$C$8,'6c1 - MSA Attribute - Form'!$B$8,'6c1 - MSA Attribute - Form'!$B$9))</f>
        <v/>
      </c>
      <c r="T103" s="119" t="str">
        <f t="shared" si="24"/>
        <v/>
      </c>
      <c r="U103" s="117" t="str">
        <f>IF('6c1 - MSA Attribute - Form'!$C103="","",IF(AK103="TRUE",1,0))</f>
        <v/>
      </c>
      <c r="V103" s="119" t="str">
        <f>IF('6c1 - MSA Attribute - Form'!H103="","",IF('6c1 - MSA Attribute - Form'!G103='6c1 - MSA Attribute - Form'!$C$8,'6c1 - MSA Attribute - Form'!$B$8,'6c1 - MSA Attribute - Form'!$B$9))</f>
        <v/>
      </c>
      <c r="W103" s="117" t="str">
        <f>IF('6c1 - MSA Attribute - Form'!G103="","",IF('6c1 - MSA Attribute - Form'!H103='6c1 - MSA Attribute - Form'!$C$8,'6c1 - MSA Attribute - Form'!$B$8,'6c1 - MSA Attribute - Form'!$B$9))</f>
        <v/>
      </c>
      <c r="X103" s="119" t="str">
        <f t="shared" si="25"/>
        <v/>
      </c>
      <c r="Y103" s="117" t="str">
        <f>IF('6c1 - MSA Attribute - Form'!$C103="","",IF(AL103="TRUE",1,0))</f>
        <v/>
      </c>
      <c r="Z103" s="119" t="str">
        <f>IF('6c1 - MSA Attribute - Form'!K103="","",IF('6c1 - MSA Attribute - Form'!J103='6c1 - MSA Attribute - Form'!$C$8,'6c1 - MSA Attribute - Form'!$B$8,'6c1 - MSA Attribute - Form'!$B$9))</f>
        <v/>
      </c>
      <c r="AA103" s="119" t="str">
        <f>IF('6c1 - MSA Attribute - Form'!J103="","",IF('6c1 - MSA Attribute - Form'!K103='6c1 - MSA Attribute - Form'!$C$8,'6c1 - MSA Attribute - Form'!$B$8,'6c1 - MSA Attribute - Form'!$B$9))</f>
        <v/>
      </c>
      <c r="AB103" s="119" t="str">
        <f t="shared" si="26"/>
        <v/>
      </c>
      <c r="AC103" s="117" t="str">
        <f>IF('6c1 - MSA Attribute - Form'!$C103="","",IF(AM103="TRUE",1,0))</f>
        <v/>
      </c>
      <c r="AD103" s="116" t="str">
        <f>IF('6c1 - MSA Attribute - Form'!G103="","",IF(Z103="",AG103,AH103))</f>
        <v/>
      </c>
      <c r="AE103" s="116" t="str">
        <f>IF('6c1 - MSA Attribute - Form'!G103="","",IF(Z103="",AI103,AJ103))</f>
        <v/>
      </c>
      <c r="AF103" s="88"/>
      <c r="AG103" s="114" t="str">
        <f>IF('6c1 - MSA Attribute - Form'!G103="","",IF($R103+$S103+$V103+$W103=4,"TRUE",IF($R103+$S103+$V103+$W103=8,"TRUE","FALSE")))</f>
        <v/>
      </c>
      <c r="AH103" s="114" t="str">
        <f>IF('6c1 - MSA Attribute - Form'!J103="","",IF($R103+$S103+$V103+$W103+$Z103+$AA103=6,"TRUE",IF($R103+$S103+$V103+$W103+$Z103+$AA103=12,"TRUE","FALSE")))</f>
        <v/>
      </c>
      <c r="AI103" s="114" t="str">
        <f>IF('6c1 - MSA Attribute - Form'!G103="","",IF($R103+$S103+$V103+$W103+$Q103=5,"TRUE",IF($R103+$S103+$V103+$W103+$Q103=10,"TRUE","FALSE")))</f>
        <v/>
      </c>
      <c r="AJ103" s="114" t="str">
        <f>IF('6c1 - MSA Attribute - Form'!J103="","",IF($R103+$S103+$V103+$W103+$Z103+$AA103+$Q103=7,"TRUE",IF($R103+$S103+$V103+$W103+$Z103+$AA103+$Q103=14,"TRUE","FALSE")))</f>
        <v/>
      </c>
      <c r="AK103" s="113" t="str">
        <f>IF('6c1 - MSA Attribute - Form'!C103="","",IF('6c1 - MSA Attribute - Form'!Q103+'6c1 - MSA Attribute - Form'!R103+'6c1 - MSA Attribute - Form'!S103=3, "TRUE",IF('6c1 - MSA Attribute - Form'!Q103+'6c1 - MSA Attribute - Form'!R103+'6c1 - MSA Attribute - Form'!S103=6,"TRUE","FALSE")))</f>
        <v/>
      </c>
      <c r="AL103" s="113" t="str">
        <f>IF('6c1 - MSA Attribute - Form'!$C103="","",IF($Q103+V103+W103=3, "TRUE",IF($Q103+V103+W103=6,"TRUE","FALSE")))</f>
        <v/>
      </c>
      <c r="AM103" s="112" t="str">
        <f>IF('6c1 - MSA Attribute - Form'!J103="","",IF('6c1 - MSA Attribute - Form'!$C103="","",IF($Q103+Z103+AA103=3, "TRUE",IF($Q103+Z103+AA103=6,"TRUE","FALSE"))))</f>
        <v/>
      </c>
      <c r="AN103" s="111" t="str">
        <f t="shared" si="27"/>
        <v/>
      </c>
      <c r="AO103" s="111" t="str">
        <f t="shared" si="28"/>
        <v/>
      </c>
      <c r="AP103" s="111" t="str">
        <f t="shared" si="29"/>
        <v/>
      </c>
      <c r="AQ103" s="111" t="str">
        <f t="shared" si="30"/>
        <v/>
      </c>
      <c r="AR103" s="111" t="str">
        <f t="shared" si="31"/>
        <v/>
      </c>
      <c r="AS103" s="111" t="str">
        <f t="shared" si="35"/>
        <v/>
      </c>
      <c r="AT103" s="111" t="str">
        <f t="shared" si="32"/>
        <v/>
      </c>
      <c r="AU103" s="111" t="str">
        <f t="shared" si="33"/>
        <v/>
      </c>
      <c r="AV103" s="111" t="str">
        <f t="shared" si="34"/>
        <v/>
      </c>
    </row>
    <row r="104" spans="2:48" s="134" customFormat="1" ht="15.75">
      <c r="B104" s="133">
        <v>91</v>
      </c>
      <c r="C104" s="128"/>
      <c r="D104" s="127"/>
      <c r="E104" s="124"/>
      <c r="F104" s="132"/>
      <c r="G104" s="125"/>
      <c r="H104" s="124"/>
      <c r="I104" s="132"/>
      <c r="J104" s="125"/>
      <c r="K104" s="124"/>
      <c r="L104" s="131" t="str">
        <f>IF(D104="","",IF('6c1 - MSA Attribute - Form'!AD104="TRUE","Y","N"))</f>
        <v/>
      </c>
      <c r="M104" s="130" t="str">
        <f>IF(E104="","",IF('6c1 - MSA Attribute - Form'!AE104="TRUE","Y","N"))</f>
        <v/>
      </c>
      <c r="P104" s="121">
        <v>91</v>
      </c>
      <c r="Q104" s="120" t="str">
        <f>IF('6c1 - MSA Attribute - Form'!C104="","",IF('6c1 - MSA Attribute - Form'!C104='6c1 - MSA Attribute - Form'!$C$8,'6c1 - MSA Attribute - Form'!$B$8,'6c1 - MSA Attribute - Form'!$B$9))</f>
        <v/>
      </c>
      <c r="R104" s="119" t="str">
        <f>IF('6c1 - MSA Attribute - Form'!D104="","",IF('6c1 - MSA Attribute - Form'!D104='6c1 - MSA Attribute - Form'!$C$8,'6c1 - MSA Attribute - Form'!$B$8,'6c1 - MSA Attribute - Form'!$B$9))</f>
        <v/>
      </c>
      <c r="S104" s="117" t="str">
        <f>IF('6c1 - MSA Attribute - Form'!E104="","",IF('6c1 - MSA Attribute - Form'!E104='6c1 - MSA Attribute - Form'!$C$8,'6c1 - MSA Attribute - Form'!$B$8,'6c1 - MSA Attribute - Form'!$B$9))</f>
        <v/>
      </c>
      <c r="T104" s="119" t="str">
        <f t="shared" si="24"/>
        <v/>
      </c>
      <c r="U104" s="117" t="str">
        <f>IF('6c1 - MSA Attribute - Form'!$C104="","",IF(AK104="TRUE",1,0))</f>
        <v/>
      </c>
      <c r="V104" s="119" t="str">
        <f>IF('6c1 - MSA Attribute - Form'!H104="","",IF('6c1 - MSA Attribute - Form'!G104='6c1 - MSA Attribute - Form'!$C$8,'6c1 - MSA Attribute - Form'!$B$8,'6c1 - MSA Attribute - Form'!$B$9))</f>
        <v/>
      </c>
      <c r="W104" s="117" t="str">
        <f>IF('6c1 - MSA Attribute - Form'!G104="","",IF('6c1 - MSA Attribute - Form'!H104='6c1 - MSA Attribute - Form'!$C$8,'6c1 - MSA Attribute - Form'!$B$8,'6c1 - MSA Attribute - Form'!$B$9))</f>
        <v/>
      </c>
      <c r="X104" s="119" t="str">
        <f t="shared" si="25"/>
        <v/>
      </c>
      <c r="Y104" s="117" t="str">
        <f>IF('6c1 - MSA Attribute - Form'!$C104="","",IF(AL104="TRUE",1,0))</f>
        <v/>
      </c>
      <c r="Z104" s="119" t="str">
        <f>IF('6c1 - MSA Attribute - Form'!K104="","",IF('6c1 - MSA Attribute - Form'!J104='6c1 - MSA Attribute - Form'!$C$8,'6c1 - MSA Attribute - Form'!$B$8,'6c1 - MSA Attribute - Form'!$B$9))</f>
        <v/>
      </c>
      <c r="AA104" s="119" t="str">
        <f>IF('6c1 - MSA Attribute - Form'!J104="","",IF('6c1 - MSA Attribute - Form'!K104='6c1 - MSA Attribute - Form'!$C$8,'6c1 - MSA Attribute - Form'!$B$8,'6c1 - MSA Attribute - Form'!$B$9))</f>
        <v/>
      </c>
      <c r="AB104" s="119" t="str">
        <f t="shared" si="26"/>
        <v/>
      </c>
      <c r="AC104" s="117" t="str">
        <f>IF('6c1 - MSA Attribute - Form'!$C104="","",IF(AM104="TRUE",1,0))</f>
        <v/>
      </c>
      <c r="AD104" s="116" t="str">
        <f>IF('6c1 - MSA Attribute - Form'!G104="","",IF(Z104="",AG104,AH104))</f>
        <v/>
      </c>
      <c r="AE104" s="116" t="str">
        <f>IF('6c1 - MSA Attribute - Form'!G104="","",IF(Z104="",AI104,AJ104))</f>
        <v/>
      </c>
      <c r="AF104" s="88"/>
      <c r="AG104" s="114" t="str">
        <f>IF('6c1 - MSA Attribute - Form'!G104="","",IF($R104+$S104+$V104+$W104=4,"TRUE",IF($R104+$S104+$V104+$W104=8,"TRUE","FALSE")))</f>
        <v/>
      </c>
      <c r="AH104" s="114" t="str">
        <f>IF('6c1 - MSA Attribute - Form'!J104="","",IF($R104+$S104+$V104+$W104+$Z104+$AA104=6,"TRUE",IF($R104+$S104+$V104+$W104+$Z104+$AA104=12,"TRUE","FALSE")))</f>
        <v/>
      </c>
      <c r="AI104" s="114" t="str">
        <f>IF('6c1 - MSA Attribute - Form'!G104="","",IF($R104+$S104+$V104+$W104+$Q104=5,"TRUE",IF($R104+$S104+$V104+$W104+$Q104=10,"TRUE","FALSE")))</f>
        <v/>
      </c>
      <c r="AJ104" s="114" t="str">
        <f>IF('6c1 - MSA Attribute - Form'!J104="","",IF($R104+$S104+$V104+$W104+$Z104+$AA104+$Q104=7,"TRUE",IF($R104+$S104+$V104+$W104+$Z104+$AA104+$Q104=14,"TRUE","FALSE")))</f>
        <v/>
      </c>
      <c r="AK104" s="113" t="str">
        <f>IF('6c1 - MSA Attribute - Form'!C104="","",IF('6c1 - MSA Attribute - Form'!Q104+'6c1 - MSA Attribute - Form'!R104+'6c1 - MSA Attribute - Form'!S104=3, "TRUE",IF('6c1 - MSA Attribute - Form'!Q104+'6c1 - MSA Attribute - Form'!R104+'6c1 - MSA Attribute - Form'!S104=6,"TRUE","FALSE")))</f>
        <v/>
      </c>
      <c r="AL104" s="113" t="str">
        <f>IF('6c1 - MSA Attribute - Form'!$C104="","",IF($Q104+V104+W104=3, "TRUE",IF($Q104+V104+W104=6,"TRUE","FALSE")))</f>
        <v/>
      </c>
      <c r="AM104" s="112" t="str">
        <f>IF('6c1 - MSA Attribute - Form'!J104="","",IF('6c1 - MSA Attribute - Form'!$C104="","",IF($Q104+Z104+AA104=3, "TRUE",IF($Q104+Z104+AA104=6,"TRUE","FALSE"))))</f>
        <v/>
      </c>
      <c r="AN104" s="111" t="str">
        <f t="shared" si="27"/>
        <v/>
      </c>
      <c r="AO104" s="111" t="str">
        <f t="shared" si="28"/>
        <v/>
      </c>
      <c r="AP104" s="111" t="str">
        <f t="shared" si="29"/>
        <v/>
      </c>
      <c r="AQ104" s="111" t="str">
        <f t="shared" si="30"/>
        <v/>
      </c>
      <c r="AR104" s="111" t="str">
        <f t="shared" si="31"/>
        <v/>
      </c>
      <c r="AS104" s="111" t="str">
        <f t="shared" si="35"/>
        <v/>
      </c>
      <c r="AT104" s="111" t="str">
        <f t="shared" si="32"/>
        <v/>
      </c>
      <c r="AU104" s="111" t="str">
        <f t="shared" si="33"/>
        <v/>
      </c>
      <c r="AV104" s="111" t="str">
        <f t="shared" si="34"/>
        <v/>
      </c>
    </row>
    <row r="105" spans="2:48" s="134" customFormat="1" ht="15.75">
      <c r="B105" s="133">
        <v>92</v>
      </c>
      <c r="C105" s="128"/>
      <c r="D105" s="127"/>
      <c r="E105" s="124"/>
      <c r="F105" s="132"/>
      <c r="G105" s="125"/>
      <c r="H105" s="124"/>
      <c r="I105" s="132"/>
      <c r="J105" s="125"/>
      <c r="K105" s="124"/>
      <c r="L105" s="131" t="str">
        <f>IF(D105="","",IF('6c1 - MSA Attribute - Form'!AD105="TRUE","Y","N"))</f>
        <v/>
      </c>
      <c r="M105" s="130" t="str">
        <f>IF(E105="","",IF('6c1 - MSA Attribute - Form'!AE105="TRUE","Y","N"))</f>
        <v/>
      </c>
      <c r="P105" s="121">
        <v>92</v>
      </c>
      <c r="Q105" s="120" t="str">
        <f>IF('6c1 - MSA Attribute - Form'!C105="","",IF('6c1 - MSA Attribute - Form'!C105='6c1 - MSA Attribute - Form'!$C$8,'6c1 - MSA Attribute - Form'!$B$8,'6c1 - MSA Attribute - Form'!$B$9))</f>
        <v/>
      </c>
      <c r="R105" s="119" t="str">
        <f>IF('6c1 - MSA Attribute - Form'!D105="","",IF('6c1 - MSA Attribute - Form'!D105='6c1 - MSA Attribute - Form'!$C$8,'6c1 - MSA Attribute - Form'!$B$8,'6c1 - MSA Attribute - Form'!$B$9))</f>
        <v/>
      </c>
      <c r="S105" s="117" t="str">
        <f>IF('6c1 - MSA Attribute - Form'!E105="","",IF('6c1 - MSA Attribute - Form'!E105='6c1 - MSA Attribute - Form'!$C$8,'6c1 - MSA Attribute - Form'!$B$8,'6c1 - MSA Attribute - Form'!$B$9))</f>
        <v/>
      </c>
      <c r="T105" s="119" t="str">
        <f t="shared" si="24"/>
        <v/>
      </c>
      <c r="U105" s="117" t="str">
        <f>IF('6c1 - MSA Attribute - Form'!$C105="","",IF(AK105="TRUE",1,0))</f>
        <v/>
      </c>
      <c r="V105" s="119" t="str">
        <f>IF('6c1 - MSA Attribute - Form'!H105="","",IF('6c1 - MSA Attribute - Form'!G105='6c1 - MSA Attribute - Form'!$C$8,'6c1 - MSA Attribute - Form'!$B$8,'6c1 - MSA Attribute - Form'!$B$9))</f>
        <v/>
      </c>
      <c r="W105" s="117" t="str">
        <f>IF('6c1 - MSA Attribute - Form'!G105="","",IF('6c1 - MSA Attribute - Form'!H105='6c1 - MSA Attribute - Form'!$C$8,'6c1 - MSA Attribute - Form'!$B$8,'6c1 - MSA Attribute - Form'!$B$9))</f>
        <v/>
      </c>
      <c r="X105" s="119" t="str">
        <f t="shared" si="25"/>
        <v/>
      </c>
      <c r="Y105" s="117" t="str">
        <f>IF('6c1 - MSA Attribute - Form'!$C105="","",IF(AL105="TRUE",1,0))</f>
        <v/>
      </c>
      <c r="Z105" s="119" t="str">
        <f>IF('6c1 - MSA Attribute - Form'!K105="","",IF('6c1 - MSA Attribute - Form'!J105='6c1 - MSA Attribute - Form'!$C$8,'6c1 - MSA Attribute - Form'!$B$8,'6c1 - MSA Attribute - Form'!$B$9))</f>
        <v/>
      </c>
      <c r="AA105" s="119" t="str">
        <f>IF('6c1 - MSA Attribute - Form'!J105="","",IF('6c1 - MSA Attribute - Form'!K105='6c1 - MSA Attribute - Form'!$C$8,'6c1 - MSA Attribute - Form'!$B$8,'6c1 - MSA Attribute - Form'!$B$9))</f>
        <v/>
      </c>
      <c r="AB105" s="119" t="str">
        <f t="shared" si="26"/>
        <v/>
      </c>
      <c r="AC105" s="117" t="str">
        <f>IF('6c1 - MSA Attribute - Form'!$C105="","",IF(AM105="TRUE",1,0))</f>
        <v/>
      </c>
      <c r="AD105" s="116" t="str">
        <f>IF('6c1 - MSA Attribute - Form'!G105="","",IF(Z105="",AG105,AH105))</f>
        <v/>
      </c>
      <c r="AE105" s="116" t="str">
        <f>IF('6c1 - MSA Attribute - Form'!G105="","",IF(Z105="",AI105,AJ105))</f>
        <v/>
      </c>
      <c r="AF105" s="88"/>
      <c r="AG105" s="114" t="str">
        <f>IF('6c1 - MSA Attribute - Form'!G105="","",IF($R105+$S105+$V105+$W105=4,"TRUE",IF($R105+$S105+$V105+$W105=8,"TRUE","FALSE")))</f>
        <v/>
      </c>
      <c r="AH105" s="114" t="str">
        <f>IF('6c1 - MSA Attribute - Form'!J105="","",IF($R105+$S105+$V105+$W105+$Z105+$AA105=6,"TRUE",IF($R105+$S105+$V105+$W105+$Z105+$AA105=12,"TRUE","FALSE")))</f>
        <v/>
      </c>
      <c r="AI105" s="114" t="str">
        <f>IF('6c1 - MSA Attribute - Form'!G105="","",IF($R105+$S105+$V105+$W105+$Q105=5,"TRUE",IF($R105+$S105+$V105+$W105+$Q105=10,"TRUE","FALSE")))</f>
        <v/>
      </c>
      <c r="AJ105" s="114" t="str">
        <f>IF('6c1 - MSA Attribute - Form'!J105="","",IF($R105+$S105+$V105+$W105+$Z105+$AA105+$Q105=7,"TRUE",IF($R105+$S105+$V105+$W105+$Z105+$AA105+$Q105=14,"TRUE","FALSE")))</f>
        <v/>
      </c>
      <c r="AK105" s="113" t="str">
        <f>IF('6c1 - MSA Attribute - Form'!C105="","",IF('6c1 - MSA Attribute - Form'!Q105+'6c1 - MSA Attribute - Form'!R105+'6c1 - MSA Attribute - Form'!S105=3, "TRUE",IF('6c1 - MSA Attribute - Form'!Q105+'6c1 - MSA Attribute - Form'!R105+'6c1 - MSA Attribute - Form'!S105=6,"TRUE","FALSE")))</f>
        <v/>
      </c>
      <c r="AL105" s="113" t="str">
        <f>IF('6c1 - MSA Attribute - Form'!$C105="","",IF($Q105+V105+W105=3, "TRUE",IF($Q105+V105+W105=6,"TRUE","FALSE")))</f>
        <v/>
      </c>
      <c r="AM105" s="112" t="str">
        <f>IF('6c1 - MSA Attribute - Form'!J105="","",IF('6c1 - MSA Attribute - Form'!$C105="","",IF($Q105+Z105+AA105=3, "TRUE",IF($Q105+Z105+AA105=6,"TRUE","FALSE"))))</f>
        <v/>
      </c>
      <c r="AN105" s="111" t="str">
        <f t="shared" si="27"/>
        <v/>
      </c>
      <c r="AO105" s="111" t="str">
        <f t="shared" si="28"/>
        <v/>
      </c>
      <c r="AP105" s="111" t="str">
        <f t="shared" si="29"/>
        <v/>
      </c>
      <c r="AQ105" s="111" t="str">
        <f t="shared" si="30"/>
        <v/>
      </c>
      <c r="AR105" s="111" t="str">
        <f t="shared" si="31"/>
        <v/>
      </c>
      <c r="AS105" s="111" t="str">
        <f t="shared" si="35"/>
        <v/>
      </c>
      <c r="AT105" s="111" t="str">
        <f t="shared" si="32"/>
        <v/>
      </c>
      <c r="AU105" s="111" t="str">
        <f t="shared" si="33"/>
        <v/>
      </c>
      <c r="AV105" s="111" t="str">
        <f t="shared" si="34"/>
        <v/>
      </c>
    </row>
    <row r="106" spans="2:48" s="134" customFormat="1" ht="15.75">
      <c r="B106" s="133">
        <v>93</v>
      </c>
      <c r="C106" s="128"/>
      <c r="D106" s="127"/>
      <c r="E106" s="124"/>
      <c r="F106" s="132"/>
      <c r="G106" s="125"/>
      <c r="H106" s="124"/>
      <c r="I106" s="132"/>
      <c r="J106" s="125"/>
      <c r="K106" s="124"/>
      <c r="L106" s="131" t="str">
        <f>IF(D106="","",IF('6c1 - MSA Attribute - Form'!AD106="TRUE","Y","N"))</f>
        <v/>
      </c>
      <c r="M106" s="130" t="str">
        <f>IF(E106="","",IF('6c1 - MSA Attribute - Form'!AE106="TRUE","Y","N"))</f>
        <v/>
      </c>
      <c r="P106" s="121">
        <v>93</v>
      </c>
      <c r="Q106" s="120" t="str">
        <f>IF('6c1 - MSA Attribute - Form'!C106="","",IF('6c1 - MSA Attribute - Form'!C106='6c1 - MSA Attribute - Form'!$C$8,'6c1 - MSA Attribute - Form'!$B$8,'6c1 - MSA Attribute - Form'!$B$9))</f>
        <v/>
      </c>
      <c r="R106" s="119" t="str">
        <f>IF('6c1 - MSA Attribute - Form'!D106="","",IF('6c1 - MSA Attribute - Form'!D106='6c1 - MSA Attribute - Form'!$C$8,'6c1 - MSA Attribute - Form'!$B$8,'6c1 - MSA Attribute - Form'!$B$9))</f>
        <v/>
      </c>
      <c r="S106" s="117" t="str">
        <f>IF('6c1 - MSA Attribute - Form'!E106="","",IF('6c1 - MSA Attribute - Form'!E106='6c1 - MSA Attribute - Form'!$C$8,'6c1 - MSA Attribute - Form'!$B$8,'6c1 - MSA Attribute - Form'!$B$9))</f>
        <v/>
      </c>
      <c r="T106" s="119" t="str">
        <f t="shared" si="24"/>
        <v/>
      </c>
      <c r="U106" s="117" t="str">
        <f>IF('6c1 - MSA Attribute - Form'!$C106="","",IF(AK106="TRUE",1,0))</f>
        <v/>
      </c>
      <c r="V106" s="119" t="str">
        <f>IF('6c1 - MSA Attribute - Form'!H106="","",IF('6c1 - MSA Attribute - Form'!G106='6c1 - MSA Attribute - Form'!$C$8,'6c1 - MSA Attribute - Form'!$B$8,'6c1 - MSA Attribute - Form'!$B$9))</f>
        <v/>
      </c>
      <c r="W106" s="117" t="str">
        <f>IF('6c1 - MSA Attribute - Form'!G106="","",IF('6c1 - MSA Attribute - Form'!H106='6c1 - MSA Attribute - Form'!$C$8,'6c1 - MSA Attribute - Form'!$B$8,'6c1 - MSA Attribute - Form'!$B$9))</f>
        <v/>
      </c>
      <c r="X106" s="119" t="str">
        <f t="shared" si="25"/>
        <v/>
      </c>
      <c r="Y106" s="117" t="str">
        <f>IF('6c1 - MSA Attribute - Form'!$C106="","",IF(AL106="TRUE",1,0))</f>
        <v/>
      </c>
      <c r="Z106" s="119" t="str">
        <f>IF('6c1 - MSA Attribute - Form'!K106="","",IF('6c1 - MSA Attribute - Form'!J106='6c1 - MSA Attribute - Form'!$C$8,'6c1 - MSA Attribute - Form'!$B$8,'6c1 - MSA Attribute - Form'!$B$9))</f>
        <v/>
      </c>
      <c r="AA106" s="119" t="str">
        <f>IF('6c1 - MSA Attribute - Form'!J106="","",IF('6c1 - MSA Attribute - Form'!K106='6c1 - MSA Attribute - Form'!$C$8,'6c1 - MSA Attribute - Form'!$B$8,'6c1 - MSA Attribute - Form'!$B$9))</f>
        <v/>
      </c>
      <c r="AB106" s="119" t="str">
        <f t="shared" si="26"/>
        <v/>
      </c>
      <c r="AC106" s="117" t="str">
        <f>IF('6c1 - MSA Attribute - Form'!$C106="","",IF(AM106="TRUE",1,0))</f>
        <v/>
      </c>
      <c r="AD106" s="116" t="str">
        <f>IF('6c1 - MSA Attribute - Form'!G106="","",IF(Z106="",AG106,AH106))</f>
        <v/>
      </c>
      <c r="AE106" s="116" t="str">
        <f>IF('6c1 - MSA Attribute - Form'!G106="","",IF(Z106="",AI106,AJ106))</f>
        <v/>
      </c>
      <c r="AF106" s="88"/>
      <c r="AG106" s="114" t="str">
        <f>IF('6c1 - MSA Attribute - Form'!G106="","",IF($R106+$S106+$V106+$W106=4,"TRUE",IF($R106+$S106+$V106+$W106=8,"TRUE","FALSE")))</f>
        <v/>
      </c>
      <c r="AH106" s="114" t="str">
        <f>IF('6c1 - MSA Attribute - Form'!J106="","",IF($R106+$S106+$V106+$W106+$Z106+$AA106=6,"TRUE",IF($R106+$S106+$V106+$W106+$Z106+$AA106=12,"TRUE","FALSE")))</f>
        <v/>
      </c>
      <c r="AI106" s="114" t="str">
        <f>IF('6c1 - MSA Attribute - Form'!G106="","",IF($R106+$S106+$V106+$W106+$Q106=5,"TRUE",IF($R106+$S106+$V106+$W106+$Q106=10,"TRUE","FALSE")))</f>
        <v/>
      </c>
      <c r="AJ106" s="114" t="str">
        <f>IF('6c1 - MSA Attribute - Form'!J106="","",IF($R106+$S106+$V106+$W106+$Z106+$AA106+$Q106=7,"TRUE",IF($R106+$S106+$V106+$W106+$Z106+$AA106+$Q106=14,"TRUE","FALSE")))</f>
        <v/>
      </c>
      <c r="AK106" s="113" t="str">
        <f>IF('6c1 - MSA Attribute - Form'!C106="","",IF('6c1 - MSA Attribute - Form'!Q106+'6c1 - MSA Attribute - Form'!R106+'6c1 - MSA Attribute - Form'!S106=3, "TRUE",IF('6c1 - MSA Attribute - Form'!Q106+'6c1 - MSA Attribute - Form'!R106+'6c1 - MSA Attribute - Form'!S106=6,"TRUE","FALSE")))</f>
        <v/>
      </c>
      <c r="AL106" s="113" t="str">
        <f>IF('6c1 - MSA Attribute - Form'!$C106="","",IF($Q106+V106+W106=3, "TRUE",IF($Q106+V106+W106=6,"TRUE","FALSE")))</f>
        <v/>
      </c>
      <c r="AM106" s="112" t="str">
        <f>IF('6c1 - MSA Attribute - Form'!J106="","",IF('6c1 - MSA Attribute - Form'!$C106="","",IF($Q106+Z106+AA106=3, "TRUE",IF($Q106+Z106+AA106=6,"TRUE","FALSE"))))</f>
        <v/>
      </c>
      <c r="AN106" s="111" t="str">
        <f t="shared" si="27"/>
        <v/>
      </c>
      <c r="AO106" s="111" t="str">
        <f t="shared" si="28"/>
        <v/>
      </c>
      <c r="AP106" s="111" t="str">
        <f t="shared" si="29"/>
        <v/>
      </c>
      <c r="AQ106" s="111" t="str">
        <f t="shared" si="30"/>
        <v/>
      </c>
      <c r="AR106" s="111" t="str">
        <f t="shared" si="31"/>
        <v/>
      </c>
      <c r="AS106" s="111" t="str">
        <f t="shared" si="35"/>
        <v/>
      </c>
      <c r="AT106" s="111" t="str">
        <f t="shared" si="32"/>
        <v/>
      </c>
      <c r="AU106" s="111" t="str">
        <f t="shared" si="33"/>
        <v/>
      </c>
      <c r="AV106" s="111" t="str">
        <f t="shared" si="34"/>
        <v/>
      </c>
    </row>
    <row r="107" spans="2:48" s="134" customFormat="1" ht="15.75">
      <c r="B107" s="133">
        <v>94</v>
      </c>
      <c r="C107" s="128"/>
      <c r="D107" s="127"/>
      <c r="E107" s="124"/>
      <c r="F107" s="132"/>
      <c r="G107" s="125"/>
      <c r="H107" s="124"/>
      <c r="I107" s="132"/>
      <c r="J107" s="125"/>
      <c r="K107" s="124"/>
      <c r="L107" s="131" t="str">
        <f>IF(D107="","",IF('6c1 - MSA Attribute - Form'!AD107="TRUE","Y","N"))</f>
        <v/>
      </c>
      <c r="M107" s="130" t="str">
        <f>IF(E107="","",IF('6c1 - MSA Attribute - Form'!AE107="TRUE","Y","N"))</f>
        <v/>
      </c>
      <c r="P107" s="121">
        <v>94</v>
      </c>
      <c r="Q107" s="120" t="str">
        <f>IF('6c1 - MSA Attribute - Form'!C107="","",IF('6c1 - MSA Attribute - Form'!C107='6c1 - MSA Attribute - Form'!$C$8,'6c1 - MSA Attribute - Form'!$B$8,'6c1 - MSA Attribute - Form'!$B$9))</f>
        <v/>
      </c>
      <c r="R107" s="119" t="str">
        <f>IF('6c1 - MSA Attribute - Form'!D107="","",IF('6c1 - MSA Attribute - Form'!D107='6c1 - MSA Attribute - Form'!$C$8,'6c1 - MSA Attribute - Form'!$B$8,'6c1 - MSA Attribute - Form'!$B$9))</f>
        <v/>
      </c>
      <c r="S107" s="117" t="str">
        <f>IF('6c1 - MSA Attribute - Form'!E107="","",IF('6c1 - MSA Attribute - Form'!E107='6c1 - MSA Attribute - Form'!$C$8,'6c1 - MSA Attribute - Form'!$B$8,'6c1 - MSA Attribute - Form'!$B$9))</f>
        <v/>
      </c>
      <c r="T107" s="119" t="str">
        <f t="shared" si="24"/>
        <v/>
      </c>
      <c r="U107" s="117" t="str">
        <f>IF('6c1 - MSA Attribute - Form'!$C107="","",IF(AK107="TRUE",1,0))</f>
        <v/>
      </c>
      <c r="V107" s="119" t="str">
        <f>IF('6c1 - MSA Attribute - Form'!H107="","",IF('6c1 - MSA Attribute - Form'!G107='6c1 - MSA Attribute - Form'!$C$8,'6c1 - MSA Attribute - Form'!$B$8,'6c1 - MSA Attribute - Form'!$B$9))</f>
        <v/>
      </c>
      <c r="W107" s="117" t="str">
        <f>IF('6c1 - MSA Attribute - Form'!G107="","",IF('6c1 - MSA Attribute - Form'!H107='6c1 - MSA Attribute - Form'!$C$8,'6c1 - MSA Attribute - Form'!$B$8,'6c1 - MSA Attribute - Form'!$B$9))</f>
        <v/>
      </c>
      <c r="X107" s="119" t="str">
        <f t="shared" si="25"/>
        <v/>
      </c>
      <c r="Y107" s="117" t="str">
        <f>IF('6c1 - MSA Attribute - Form'!$C107="","",IF(AL107="TRUE",1,0))</f>
        <v/>
      </c>
      <c r="Z107" s="119" t="str">
        <f>IF('6c1 - MSA Attribute - Form'!K107="","",IF('6c1 - MSA Attribute - Form'!J107='6c1 - MSA Attribute - Form'!$C$8,'6c1 - MSA Attribute - Form'!$B$8,'6c1 - MSA Attribute - Form'!$B$9))</f>
        <v/>
      </c>
      <c r="AA107" s="119" t="str">
        <f>IF('6c1 - MSA Attribute - Form'!J107="","",IF('6c1 - MSA Attribute - Form'!K107='6c1 - MSA Attribute - Form'!$C$8,'6c1 - MSA Attribute - Form'!$B$8,'6c1 - MSA Attribute - Form'!$B$9))</f>
        <v/>
      </c>
      <c r="AB107" s="119" t="str">
        <f t="shared" si="26"/>
        <v/>
      </c>
      <c r="AC107" s="117" t="str">
        <f>IF('6c1 - MSA Attribute - Form'!$C107="","",IF(AM107="TRUE",1,0))</f>
        <v/>
      </c>
      <c r="AD107" s="116" t="str">
        <f>IF('6c1 - MSA Attribute - Form'!G107="","",IF(Z107="",AG107,AH107))</f>
        <v/>
      </c>
      <c r="AE107" s="116" t="str">
        <f>IF('6c1 - MSA Attribute - Form'!G107="","",IF(Z107="",AI107,AJ107))</f>
        <v/>
      </c>
      <c r="AF107" s="88"/>
      <c r="AG107" s="114" t="str">
        <f>IF('6c1 - MSA Attribute - Form'!G107="","",IF($R107+$S107+$V107+$W107=4,"TRUE",IF($R107+$S107+$V107+$W107=8,"TRUE","FALSE")))</f>
        <v/>
      </c>
      <c r="AH107" s="114" t="str">
        <f>IF('6c1 - MSA Attribute - Form'!J107="","",IF($R107+$S107+$V107+$W107+$Z107+$AA107=6,"TRUE",IF($R107+$S107+$V107+$W107+$Z107+$AA107=12,"TRUE","FALSE")))</f>
        <v/>
      </c>
      <c r="AI107" s="114" t="str">
        <f>IF('6c1 - MSA Attribute - Form'!G107="","",IF($R107+$S107+$V107+$W107+$Q107=5,"TRUE",IF($R107+$S107+$V107+$W107+$Q107=10,"TRUE","FALSE")))</f>
        <v/>
      </c>
      <c r="AJ107" s="114" t="str">
        <f>IF('6c1 - MSA Attribute - Form'!J107="","",IF($R107+$S107+$V107+$W107+$Z107+$AA107+$Q107=7,"TRUE",IF($R107+$S107+$V107+$W107+$Z107+$AA107+$Q107=14,"TRUE","FALSE")))</f>
        <v/>
      </c>
      <c r="AK107" s="113" t="str">
        <f>IF('6c1 - MSA Attribute - Form'!C107="","",IF('6c1 - MSA Attribute - Form'!Q107+'6c1 - MSA Attribute - Form'!R107+'6c1 - MSA Attribute - Form'!S107=3, "TRUE",IF('6c1 - MSA Attribute - Form'!Q107+'6c1 - MSA Attribute - Form'!R107+'6c1 - MSA Attribute - Form'!S107=6,"TRUE","FALSE")))</f>
        <v/>
      </c>
      <c r="AL107" s="113" t="str">
        <f>IF('6c1 - MSA Attribute - Form'!$C107="","",IF($Q107+V107+W107=3, "TRUE",IF($Q107+V107+W107=6,"TRUE","FALSE")))</f>
        <v/>
      </c>
      <c r="AM107" s="112" t="str">
        <f>IF('6c1 - MSA Attribute - Form'!J107="","",IF('6c1 - MSA Attribute - Form'!$C107="","",IF($Q107+Z107+AA107=3, "TRUE",IF($Q107+Z107+AA107=6,"TRUE","FALSE"))))</f>
        <v/>
      </c>
      <c r="AN107" s="111" t="str">
        <f t="shared" si="27"/>
        <v/>
      </c>
      <c r="AO107" s="111" t="str">
        <f t="shared" si="28"/>
        <v/>
      </c>
      <c r="AP107" s="111" t="str">
        <f t="shared" si="29"/>
        <v/>
      </c>
      <c r="AQ107" s="111" t="str">
        <f t="shared" si="30"/>
        <v/>
      </c>
      <c r="AR107" s="111" t="str">
        <f t="shared" si="31"/>
        <v/>
      </c>
      <c r="AS107" s="111" t="str">
        <f t="shared" si="35"/>
        <v/>
      </c>
      <c r="AT107" s="111" t="str">
        <f t="shared" si="32"/>
        <v/>
      </c>
      <c r="AU107" s="111" t="str">
        <f t="shared" si="33"/>
        <v/>
      </c>
      <c r="AV107" s="111" t="str">
        <f t="shared" si="34"/>
        <v/>
      </c>
    </row>
    <row r="108" spans="2:48" s="134" customFormat="1" ht="15.75">
      <c r="B108" s="133">
        <v>95</v>
      </c>
      <c r="C108" s="128"/>
      <c r="D108" s="127"/>
      <c r="E108" s="124"/>
      <c r="F108" s="132"/>
      <c r="G108" s="125"/>
      <c r="H108" s="124"/>
      <c r="I108" s="132"/>
      <c r="J108" s="125"/>
      <c r="K108" s="124"/>
      <c r="L108" s="131" t="str">
        <f>IF(D108="","",IF('6c1 - MSA Attribute - Form'!AD108="TRUE","Y","N"))</f>
        <v/>
      </c>
      <c r="M108" s="130" t="str">
        <f>IF(E108="","",IF('6c1 - MSA Attribute - Form'!AE108="TRUE","Y","N"))</f>
        <v/>
      </c>
      <c r="P108" s="121">
        <v>95</v>
      </c>
      <c r="Q108" s="120" t="str">
        <f>IF('6c1 - MSA Attribute - Form'!C108="","",IF('6c1 - MSA Attribute - Form'!C108='6c1 - MSA Attribute - Form'!$C$8,'6c1 - MSA Attribute - Form'!$B$8,'6c1 - MSA Attribute - Form'!$B$9))</f>
        <v/>
      </c>
      <c r="R108" s="119" t="str">
        <f>IF('6c1 - MSA Attribute - Form'!D108="","",IF('6c1 - MSA Attribute - Form'!D108='6c1 - MSA Attribute - Form'!$C$8,'6c1 - MSA Attribute - Form'!$B$8,'6c1 - MSA Attribute - Form'!$B$9))</f>
        <v/>
      </c>
      <c r="S108" s="117" t="str">
        <f>IF('6c1 - MSA Attribute - Form'!E108="","",IF('6c1 - MSA Attribute - Form'!E108='6c1 - MSA Attribute - Form'!$C$8,'6c1 - MSA Attribute - Form'!$B$8,'6c1 - MSA Attribute - Form'!$B$9))</f>
        <v/>
      </c>
      <c r="T108" s="119" t="str">
        <f t="shared" si="24"/>
        <v/>
      </c>
      <c r="U108" s="117" t="str">
        <f>IF('6c1 - MSA Attribute - Form'!$C108="","",IF(AK108="TRUE",1,0))</f>
        <v/>
      </c>
      <c r="V108" s="119" t="str">
        <f>IF('6c1 - MSA Attribute - Form'!H108="","",IF('6c1 - MSA Attribute - Form'!G108='6c1 - MSA Attribute - Form'!$C$8,'6c1 - MSA Attribute - Form'!$B$8,'6c1 - MSA Attribute - Form'!$B$9))</f>
        <v/>
      </c>
      <c r="W108" s="117" t="str">
        <f>IF('6c1 - MSA Attribute - Form'!G108="","",IF('6c1 - MSA Attribute - Form'!H108='6c1 - MSA Attribute - Form'!$C$8,'6c1 - MSA Attribute - Form'!$B$8,'6c1 - MSA Attribute - Form'!$B$9))</f>
        <v/>
      </c>
      <c r="X108" s="119" t="str">
        <f t="shared" si="25"/>
        <v/>
      </c>
      <c r="Y108" s="117" t="str">
        <f>IF('6c1 - MSA Attribute - Form'!$C108="","",IF(AL108="TRUE",1,0))</f>
        <v/>
      </c>
      <c r="Z108" s="119" t="str">
        <f>IF('6c1 - MSA Attribute - Form'!K108="","",IF('6c1 - MSA Attribute - Form'!J108='6c1 - MSA Attribute - Form'!$C$8,'6c1 - MSA Attribute - Form'!$B$8,'6c1 - MSA Attribute - Form'!$B$9))</f>
        <v/>
      </c>
      <c r="AA108" s="119" t="str">
        <f>IF('6c1 - MSA Attribute - Form'!J108="","",IF('6c1 - MSA Attribute - Form'!K108='6c1 - MSA Attribute - Form'!$C$8,'6c1 - MSA Attribute - Form'!$B$8,'6c1 - MSA Attribute - Form'!$B$9))</f>
        <v/>
      </c>
      <c r="AB108" s="119" t="str">
        <f t="shared" si="26"/>
        <v/>
      </c>
      <c r="AC108" s="117" t="str">
        <f>IF('6c1 - MSA Attribute - Form'!$C108="","",IF(AM108="TRUE",1,0))</f>
        <v/>
      </c>
      <c r="AD108" s="116" t="str">
        <f>IF('6c1 - MSA Attribute - Form'!G108="","",IF(Z108="",AG108,AH108))</f>
        <v/>
      </c>
      <c r="AE108" s="116" t="str">
        <f>IF('6c1 - MSA Attribute - Form'!G108="","",IF(Z108="",AI108,AJ108))</f>
        <v/>
      </c>
      <c r="AF108" s="88"/>
      <c r="AG108" s="114" t="str">
        <f>IF('6c1 - MSA Attribute - Form'!G108="","",IF($R108+$S108+$V108+$W108=4,"TRUE",IF($R108+$S108+$V108+$W108=8,"TRUE","FALSE")))</f>
        <v/>
      </c>
      <c r="AH108" s="114" t="str">
        <f>IF('6c1 - MSA Attribute - Form'!J108="","",IF($R108+$S108+$V108+$W108+$Z108+$AA108=6,"TRUE",IF($R108+$S108+$V108+$W108+$Z108+$AA108=12,"TRUE","FALSE")))</f>
        <v/>
      </c>
      <c r="AI108" s="114" t="str">
        <f>IF('6c1 - MSA Attribute - Form'!G108="","",IF($R108+$S108+$V108+$W108+$Q108=5,"TRUE",IF($R108+$S108+$V108+$W108+$Q108=10,"TRUE","FALSE")))</f>
        <v/>
      </c>
      <c r="AJ108" s="114" t="str">
        <f>IF('6c1 - MSA Attribute - Form'!J108="","",IF($R108+$S108+$V108+$W108+$Z108+$AA108+$Q108=7,"TRUE",IF($R108+$S108+$V108+$W108+$Z108+$AA108+$Q108=14,"TRUE","FALSE")))</f>
        <v/>
      </c>
      <c r="AK108" s="113" t="str">
        <f>IF('6c1 - MSA Attribute - Form'!C108="","",IF('6c1 - MSA Attribute - Form'!Q108+'6c1 - MSA Attribute - Form'!R108+'6c1 - MSA Attribute - Form'!S108=3, "TRUE",IF('6c1 - MSA Attribute - Form'!Q108+'6c1 - MSA Attribute - Form'!R108+'6c1 - MSA Attribute - Form'!S108=6,"TRUE","FALSE")))</f>
        <v/>
      </c>
      <c r="AL108" s="113" t="str">
        <f>IF('6c1 - MSA Attribute - Form'!$C108="","",IF($Q108+V108+W108=3, "TRUE",IF($Q108+V108+W108=6,"TRUE","FALSE")))</f>
        <v/>
      </c>
      <c r="AM108" s="112" t="str">
        <f>IF('6c1 - MSA Attribute - Form'!J108="","",IF('6c1 - MSA Attribute - Form'!$C108="","",IF($Q108+Z108+AA108=3, "TRUE",IF($Q108+Z108+AA108=6,"TRUE","FALSE"))))</f>
        <v/>
      </c>
      <c r="AN108" s="111" t="str">
        <f t="shared" si="27"/>
        <v/>
      </c>
      <c r="AO108" s="111" t="str">
        <f t="shared" si="28"/>
        <v/>
      </c>
      <c r="AP108" s="111" t="str">
        <f t="shared" si="29"/>
        <v/>
      </c>
      <c r="AQ108" s="111" t="str">
        <f t="shared" si="30"/>
        <v/>
      </c>
      <c r="AR108" s="111" t="str">
        <f t="shared" si="31"/>
        <v/>
      </c>
      <c r="AS108" s="111" t="str">
        <f t="shared" si="35"/>
        <v/>
      </c>
      <c r="AT108" s="111" t="str">
        <f t="shared" si="32"/>
        <v/>
      </c>
      <c r="AU108" s="111" t="str">
        <f t="shared" si="33"/>
        <v/>
      </c>
      <c r="AV108" s="111" t="str">
        <f t="shared" si="34"/>
        <v/>
      </c>
    </row>
    <row r="109" spans="2:48" s="134" customFormat="1" ht="15.75">
      <c r="B109" s="133">
        <v>96</v>
      </c>
      <c r="C109" s="128"/>
      <c r="D109" s="127"/>
      <c r="E109" s="124"/>
      <c r="F109" s="132"/>
      <c r="G109" s="125"/>
      <c r="H109" s="124"/>
      <c r="I109" s="132"/>
      <c r="J109" s="125"/>
      <c r="K109" s="124"/>
      <c r="L109" s="131" t="str">
        <f>IF(D109="","",IF('6c1 - MSA Attribute - Form'!AD109="TRUE","Y","N"))</f>
        <v/>
      </c>
      <c r="M109" s="130" t="str">
        <f>IF(E109="","",IF('6c1 - MSA Attribute - Form'!AE109="TRUE","Y","N"))</f>
        <v/>
      </c>
      <c r="P109" s="121">
        <v>96</v>
      </c>
      <c r="Q109" s="120" t="str">
        <f>IF('6c1 - MSA Attribute - Form'!C109="","",IF('6c1 - MSA Attribute - Form'!C109='6c1 - MSA Attribute - Form'!$C$8,'6c1 - MSA Attribute - Form'!$B$8,'6c1 - MSA Attribute - Form'!$B$9))</f>
        <v/>
      </c>
      <c r="R109" s="119" t="str">
        <f>IF('6c1 - MSA Attribute - Form'!D109="","",IF('6c1 - MSA Attribute - Form'!D109='6c1 - MSA Attribute - Form'!$C$8,'6c1 - MSA Attribute - Form'!$B$8,'6c1 - MSA Attribute - Form'!$B$9))</f>
        <v/>
      </c>
      <c r="S109" s="117" t="str">
        <f>IF('6c1 - MSA Attribute - Form'!E109="","",IF('6c1 - MSA Attribute - Form'!E109='6c1 - MSA Attribute - Form'!$C$8,'6c1 - MSA Attribute - Form'!$B$8,'6c1 - MSA Attribute - Form'!$B$9))</f>
        <v/>
      </c>
      <c r="T109" s="119" t="str">
        <f t="shared" si="24"/>
        <v/>
      </c>
      <c r="U109" s="117" t="str">
        <f>IF('6c1 - MSA Attribute - Form'!$C109="","",IF(AK109="TRUE",1,0))</f>
        <v/>
      </c>
      <c r="V109" s="119" t="str">
        <f>IF('6c1 - MSA Attribute - Form'!H109="","",IF('6c1 - MSA Attribute - Form'!G109='6c1 - MSA Attribute - Form'!$C$8,'6c1 - MSA Attribute - Form'!$B$8,'6c1 - MSA Attribute - Form'!$B$9))</f>
        <v/>
      </c>
      <c r="W109" s="117" t="str">
        <f>IF('6c1 - MSA Attribute - Form'!G109="","",IF('6c1 - MSA Attribute - Form'!H109='6c1 - MSA Attribute - Form'!$C$8,'6c1 - MSA Attribute - Form'!$B$8,'6c1 - MSA Attribute - Form'!$B$9))</f>
        <v/>
      </c>
      <c r="X109" s="119" t="str">
        <f t="shared" si="25"/>
        <v/>
      </c>
      <c r="Y109" s="117" t="str">
        <f>IF('6c1 - MSA Attribute - Form'!$C109="","",IF(AL109="TRUE",1,0))</f>
        <v/>
      </c>
      <c r="Z109" s="119" t="str">
        <f>IF('6c1 - MSA Attribute - Form'!K109="","",IF('6c1 - MSA Attribute - Form'!J109='6c1 - MSA Attribute - Form'!$C$8,'6c1 - MSA Attribute - Form'!$B$8,'6c1 - MSA Attribute - Form'!$B$9))</f>
        <v/>
      </c>
      <c r="AA109" s="119" t="str">
        <f>IF('6c1 - MSA Attribute - Form'!J109="","",IF('6c1 - MSA Attribute - Form'!K109='6c1 - MSA Attribute - Form'!$C$8,'6c1 - MSA Attribute - Form'!$B$8,'6c1 - MSA Attribute - Form'!$B$9))</f>
        <v/>
      </c>
      <c r="AB109" s="119" t="str">
        <f t="shared" si="26"/>
        <v/>
      </c>
      <c r="AC109" s="117" t="str">
        <f>IF('6c1 - MSA Attribute - Form'!$C109="","",IF(AM109="TRUE",1,0))</f>
        <v/>
      </c>
      <c r="AD109" s="116" t="str">
        <f>IF('6c1 - MSA Attribute - Form'!G109="","",IF(Z109="",AG109,AH109))</f>
        <v/>
      </c>
      <c r="AE109" s="116" t="str">
        <f>IF('6c1 - MSA Attribute - Form'!G109="","",IF(Z109="",AI109,AJ109))</f>
        <v/>
      </c>
      <c r="AF109" s="88"/>
      <c r="AG109" s="114" t="str">
        <f>IF('6c1 - MSA Attribute - Form'!G109="","",IF($R109+$S109+$V109+$W109=4,"TRUE",IF($R109+$S109+$V109+$W109=8,"TRUE","FALSE")))</f>
        <v/>
      </c>
      <c r="AH109" s="114" t="str">
        <f>IF('6c1 - MSA Attribute - Form'!J109="","",IF($R109+$S109+$V109+$W109+$Z109+$AA109=6,"TRUE",IF($R109+$S109+$V109+$W109+$Z109+$AA109=12,"TRUE","FALSE")))</f>
        <v/>
      </c>
      <c r="AI109" s="114" t="str">
        <f>IF('6c1 - MSA Attribute - Form'!G109="","",IF($R109+$S109+$V109+$W109+$Q109=5,"TRUE",IF($R109+$S109+$V109+$W109+$Q109=10,"TRUE","FALSE")))</f>
        <v/>
      </c>
      <c r="AJ109" s="114" t="str">
        <f>IF('6c1 - MSA Attribute - Form'!J109="","",IF($R109+$S109+$V109+$W109+$Z109+$AA109+$Q109=7,"TRUE",IF($R109+$S109+$V109+$W109+$Z109+$AA109+$Q109=14,"TRUE","FALSE")))</f>
        <v/>
      </c>
      <c r="AK109" s="113" t="str">
        <f>IF('6c1 - MSA Attribute - Form'!C109="","",IF('6c1 - MSA Attribute - Form'!Q109+'6c1 - MSA Attribute - Form'!R109+'6c1 - MSA Attribute - Form'!S109=3, "TRUE",IF('6c1 - MSA Attribute - Form'!Q109+'6c1 - MSA Attribute - Form'!R109+'6c1 - MSA Attribute - Form'!S109=6,"TRUE","FALSE")))</f>
        <v/>
      </c>
      <c r="AL109" s="113" t="str">
        <f>IF('6c1 - MSA Attribute - Form'!$C109="","",IF($Q109+V109+W109=3, "TRUE",IF($Q109+V109+W109=6,"TRUE","FALSE")))</f>
        <v/>
      </c>
      <c r="AM109" s="112" t="str">
        <f>IF('6c1 - MSA Attribute - Form'!J109="","",IF('6c1 - MSA Attribute - Form'!$C109="","",IF($Q109+Z109+AA109=3, "TRUE",IF($Q109+Z109+AA109=6,"TRUE","FALSE"))))</f>
        <v/>
      </c>
      <c r="AN109" s="111" t="str">
        <f t="shared" si="27"/>
        <v/>
      </c>
      <c r="AO109" s="111" t="str">
        <f t="shared" si="28"/>
        <v/>
      </c>
      <c r="AP109" s="111" t="str">
        <f t="shared" si="29"/>
        <v/>
      </c>
      <c r="AQ109" s="111" t="str">
        <f t="shared" si="30"/>
        <v/>
      </c>
      <c r="AR109" s="111" t="str">
        <f t="shared" si="31"/>
        <v/>
      </c>
      <c r="AS109" s="111" t="str">
        <f t="shared" si="35"/>
        <v/>
      </c>
      <c r="AT109" s="111" t="str">
        <f t="shared" si="32"/>
        <v/>
      </c>
      <c r="AU109" s="111" t="str">
        <f t="shared" si="33"/>
        <v/>
      </c>
      <c r="AV109" s="111" t="str">
        <f t="shared" si="34"/>
        <v/>
      </c>
    </row>
    <row r="110" spans="2:48" ht="15.75">
      <c r="B110" s="133">
        <v>97</v>
      </c>
      <c r="C110" s="128"/>
      <c r="D110" s="127"/>
      <c r="E110" s="124"/>
      <c r="F110" s="132"/>
      <c r="G110" s="125"/>
      <c r="H110" s="124"/>
      <c r="I110" s="132"/>
      <c r="J110" s="125"/>
      <c r="K110" s="124"/>
      <c r="L110" s="131" t="str">
        <f>IF(D110="","",IF('6c1 - MSA Attribute - Form'!AD110="TRUE","Y","N"))</f>
        <v/>
      </c>
      <c r="M110" s="130" t="str">
        <f>IF(E110="","",IF('6c1 - MSA Attribute - Form'!AE110="TRUE","Y","N"))</f>
        <v/>
      </c>
      <c r="P110" s="121">
        <v>97</v>
      </c>
      <c r="Q110" s="120" t="str">
        <f>IF('6c1 - MSA Attribute - Form'!C110="","",IF('6c1 - MSA Attribute - Form'!C110='6c1 - MSA Attribute - Form'!$C$8,'6c1 - MSA Attribute - Form'!$B$8,'6c1 - MSA Attribute - Form'!$B$9))</f>
        <v/>
      </c>
      <c r="R110" s="119" t="str">
        <f>IF('6c1 - MSA Attribute - Form'!D110="","",IF('6c1 - MSA Attribute - Form'!D110='6c1 - MSA Attribute - Form'!$C$8,'6c1 - MSA Attribute - Form'!$B$8,'6c1 - MSA Attribute - Form'!$B$9))</f>
        <v/>
      </c>
      <c r="S110" s="117" t="str">
        <f>IF('6c1 - MSA Attribute - Form'!E110="","",IF('6c1 - MSA Attribute - Form'!E110='6c1 - MSA Attribute - Form'!$C$8,'6c1 - MSA Attribute - Form'!$B$8,'6c1 - MSA Attribute - Form'!$B$9))</f>
        <v/>
      </c>
      <c r="T110" s="119" t="str">
        <f>IF(R110="","",IF(R110=S110,1,0))</f>
        <v/>
      </c>
      <c r="U110" s="117" t="str">
        <f>IF('6c1 - MSA Attribute - Form'!$C110="","",IF(AK110="TRUE",1,0))</f>
        <v/>
      </c>
      <c r="V110" s="119" t="str">
        <f>IF('6c1 - MSA Attribute - Form'!H110="","",IF('6c1 - MSA Attribute - Form'!G110='6c1 - MSA Attribute - Form'!$C$8,'6c1 - MSA Attribute - Form'!$B$8,'6c1 - MSA Attribute - Form'!$B$9))</f>
        <v/>
      </c>
      <c r="W110" s="117" t="str">
        <f>IF('6c1 - MSA Attribute - Form'!G110="","",IF('6c1 - MSA Attribute - Form'!H110='6c1 - MSA Attribute - Form'!$C$8,'6c1 - MSA Attribute - Form'!$B$8,'6c1 - MSA Attribute - Form'!$B$9))</f>
        <v/>
      </c>
      <c r="X110" s="119" t="str">
        <f>IF(V110="","",IF(V110=W110,1,0))</f>
        <v/>
      </c>
      <c r="Y110" s="117" t="str">
        <f>IF('6c1 - MSA Attribute - Form'!$C110="","",IF(AL110="TRUE",1,0))</f>
        <v/>
      </c>
      <c r="Z110" s="119" t="str">
        <f>IF('6c1 - MSA Attribute - Form'!K110="","",IF('6c1 - MSA Attribute - Form'!J110='6c1 - MSA Attribute - Form'!$C$8,'6c1 - MSA Attribute - Form'!$B$8,'6c1 - MSA Attribute - Form'!$B$9))</f>
        <v/>
      </c>
      <c r="AA110" s="119" t="str">
        <f>IF('6c1 - MSA Attribute - Form'!J110="","",IF('6c1 - MSA Attribute - Form'!K110='6c1 - MSA Attribute - Form'!$C$8,'6c1 - MSA Attribute - Form'!$B$8,'6c1 - MSA Attribute - Form'!$B$9))</f>
        <v/>
      </c>
      <c r="AB110" s="119" t="str">
        <f>IF(Z110="","",IF(Z110=AA110,1,0))</f>
        <v/>
      </c>
      <c r="AC110" s="117" t="str">
        <f>IF('6c1 - MSA Attribute - Form'!$C110="","",IF(AM110="TRUE",1,0))</f>
        <v/>
      </c>
      <c r="AD110" s="116" t="str">
        <f>IF('6c1 - MSA Attribute - Form'!G110="","",IF(Z110="",AG110,AH110))</f>
        <v/>
      </c>
      <c r="AE110" s="116" t="str">
        <f>IF('6c1 - MSA Attribute - Form'!G110="","",IF(Z110="",AI110,AJ110))</f>
        <v/>
      </c>
      <c r="AF110" s="88"/>
      <c r="AG110" s="114" t="str">
        <f>IF('6c1 - MSA Attribute - Form'!G110="","",IF($R110+$S110+$V110+$W110=4,"TRUE",IF($R110+$S110+$V110+$W110=8,"TRUE","FALSE")))</f>
        <v/>
      </c>
      <c r="AH110" s="114" t="str">
        <f>IF('6c1 - MSA Attribute - Form'!J110="","",IF($R110+$S110+$V110+$W110+$Z110+$AA110=6,"TRUE",IF($R110+$S110+$V110+$W110+$Z110+$AA110=12,"TRUE","FALSE")))</f>
        <v/>
      </c>
      <c r="AI110" s="114" t="str">
        <f>IF('6c1 - MSA Attribute - Form'!G110="","",IF($R110+$S110+$V110+$W110+$Q110=5,"TRUE",IF($R110+$S110+$V110+$W110+$Q110=10,"TRUE","FALSE")))</f>
        <v/>
      </c>
      <c r="AJ110" s="114" t="str">
        <f>IF('6c1 - MSA Attribute - Form'!J110="","",IF($R110+$S110+$V110+$W110+$Z110+$AA110+$Q110=7,"TRUE",IF($R110+$S110+$V110+$W110+$Z110+$AA110+$Q110=14,"TRUE","FALSE")))</f>
        <v/>
      </c>
      <c r="AK110" s="113" t="str">
        <f>IF('6c1 - MSA Attribute - Form'!C110="","",IF('6c1 - MSA Attribute - Form'!Q110+'6c1 - MSA Attribute - Form'!R110+'6c1 - MSA Attribute - Form'!S110=3, "TRUE",IF('6c1 - MSA Attribute - Form'!Q110+'6c1 - MSA Attribute - Form'!R110+'6c1 - MSA Attribute - Form'!S110=6,"TRUE","FALSE")))</f>
        <v/>
      </c>
      <c r="AL110" s="113" t="str">
        <f>IF('6c1 - MSA Attribute - Form'!$C110="","",IF($Q110+V110+W110=3, "TRUE",IF($Q110+V110+W110=6,"TRUE","FALSE")))</f>
        <v/>
      </c>
      <c r="AM110" s="112" t="str">
        <f>IF('6c1 - MSA Attribute - Form'!J110="","",IF('6c1 - MSA Attribute - Form'!$C110="","",IF($Q110+Z110+AA110=3, "TRUE",IF($Q110+Z110+AA110=6,"TRUE","FALSE"))))</f>
        <v/>
      </c>
      <c r="AN110" s="111" t="str">
        <f t="shared" si="27"/>
        <v/>
      </c>
      <c r="AO110" s="111" t="str">
        <f t="shared" si="28"/>
        <v/>
      </c>
      <c r="AP110" s="111" t="str">
        <f t="shared" si="29"/>
        <v/>
      </c>
      <c r="AQ110" s="111" t="str">
        <f t="shared" si="30"/>
        <v/>
      </c>
      <c r="AR110" s="111" t="str">
        <f t="shared" si="31"/>
        <v/>
      </c>
      <c r="AS110" s="111" t="str">
        <f t="shared" si="35"/>
        <v/>
      </c>
      <c r="AT110" s="111" t="str">
        <f t="shared" si="32"/>
        <v/>
      </c>
      <c r="AU110" s="111" t="str">
        <f t="shared" si="33"/>
        <v/>
      </c>
      <c r="AV110" s="111" t="str">
        <f t="shared" si="34"/>
        <v/>
      </c>
    </row>
    <row r="111" spans="2:48" ht="15.75">
      <c r="B111" s="133">
        <v>98</v>
      </c>
      <c r="C111" s="128"/>
      <c r="D111" s="127"/>
      <c r="E111" s="124"/>
      <c r="F111" s="132"/>
      <c r="G111" s="125"/>
      <c r="H111" s="124"/>
      <c r="I111" s="132"/>
      <c r="J111" s="125"/>
      <c r="K111" s="124"/>
      <c r="L111" s="131" t="str">
        <f>IF(D111="","",IF('6c1 - MSA Attribute - Form'!AD111="TRUE","Y","N"))</f>
        <v/>
      </c>
      <c r="M111" s="130" t="str">
        <f>IF(E111="","",IF('6c1 - MSA Attribute - Form'!AE111="TRUE","Y","N"))</f>
        <v/>
      </c>
      <c r="P111" s="121">
        <v>98</v>
      </c>
      <c r="Q111" s="120" t="str">
        <f>IF('6c1 - MSA Attribute - Form'!C111="","",IF('6c1 - MSA Attribute - Form'!C111='6c1 - MSA Attribute - Form'!$C$8,'6c1 - MSA Attribute - Form'!$B$8,'6c1 - MSA Attribute - Form'!$B$9))</f>
        <v/>
      </c>
      <c r="R111" s="119" t="str">
        <f>IF('6c1 - MSA Attribute - Form'!D111="","",IF('6c1 - MSA Attribute - Form'!D111='6c1 - MSA Attribute - Form'!$C$8,'6c1 - MSA Attribute - Form'!$B$8,'6c1 - MSA Attribute - Form'!$B$9))</f>
        <v/>
      </c>
      <c r="S111" s="117" t="str">
        <f>IF('6c1 - MSA Attribute - Form'!E111="","",IF('6c1 - MSA Attribute - Form'!E111='6c1 - MSA Attribute - Form'!$C$8,'6c1 - MSA Attribute - Form'!$B$8,'6c1 - MSA Attribute - Form'!$B$9))</f>
        <v/>
      </c>
      <c r="T111" s="119" t="str">
        <f>IF(R111="","",IF(R111=S111,1,0))</f>
        <v/>
      </c>
      <c r="U111" s="117" t="str">
        <f>IF('6c1 - MSA Attribute - Form'!$C111="","",IF(AK111="TRUE",1,0))</f>
        <v/>
      </c>
      <c r="V111" s="119" t="str">
        <f>IF('6c1 - MSA Attribute - Form'!H111="","",IF('6c1 - MSA Attribute - Form'!G111='6c1 - MSA Attribute - Form'!$C$8,'6c1 - MSA Attribute - Form'!$B$8,'6c1 - MSA Attribute - Form'!$B$9))</f>
        <v/>
      </c>
      <c r="W111" s="117" t="str">
        <f>IF('6c1 - MSA Attribute - Form'!G111="","",IF('6c1 - MSA Attribute - Form'!H111='6c1 - MSA Attribute - Form'!$C$8,'6c1 - MSA Attribute - Form'!$B$8,'6c1 - MSA Attribute - Form'!$B$9))</f>
        <v/>
      </c>
      <c r="X111" s="119" t="str">
        <f>IF(V111="","",IF(V111=W111,1,0))</f>
        <v/>
      </c>
      <c r="Y111" s="117" t="str">
        <f>IF('6c1 - MSA Attribute - Form'!$C111="","",IF(AL111="TRUE",1,0))</f>
        <v/>
      </c>
      <c r="Z111" s="119" t="str">
        <f>IF('6c1 - MSA Attribute - Form'!K111="","",IF('6c1 - MSA Attribute - Form'!J111='6c1 - MSA Attribute - Form'!$C$8,'6c1 - MSA Attribute - Form'!$B$8,'6c1 - MSA Attribute - Form'!$B$9))</f>
        <v/>
      </c>
      <c r="AA111" s="119" t="str">
        <f>IF('6c1 - MSA Attribute - Form'!J111="","",IF('6c1 - MSA Attribute - Form'!K111='6c1 - MSA Attribute - Form'!$C$8,'6c1 - MSA Attribute - Form'!$B$8,'6c1 - MSA Attribute - Form'!$B$9))</f>
        <v/>
      </c>
      <c r="AB111" s="119" t="str">
        <f>IF(Z111="","",IF(Z111=AA111,1,0))</f>
        <v/>
      </c>
      <c r="AC111" s="117" t="str">
        <f>IF('6c1 - MSA Attribute - Form'!$C111="","",IF(AM111="TRUE",1,0))</f>
        <v/>
      </c>
      <c r="AD111" s="116" t="str">
        <f>IF('6c1 - MSA Attribute - Form'!G111="","",IF(Z111="",AG111,AH111))</f>
        <v/>
      </c>
      <c r="AE111" s="116" t="str">
        <f>IF('6c1 - MSA Attribute - Form'!G111="","",IF(Z111="",AI111,AJ111))</f>
        <v/>
      </c>
      <c r="AF111" s="88"/>
      <c r="AG111" s="114" t="str">
        <f>IF('6c1 - MSA Attribute - Form'!G111="","",IF($R111+$S111+$V111+$W111=4,"TRUE",IF($R111+$S111+$V111+$W111=8,"TRUE","FALSE")))</f>
        <v/>
      </c>
      <c r="AH111" s="114" t="str">
        <f>IF('6c1 - MSA Attribute - Form'!J111="","",IF($R111+$S111+$V111+$W111+$Z111+$AA111=6,"TRUE",IF($R111+$S111+$V111+$W111+$Z111+$AA111=12,"TRUE","FALSE")))</f>
        <v/>
      </c>
      <c r="AI111" s="114" t="str">
        <f>IF('6c1 - MSA Attribute - Form'!G111="","",IF($R111+$S111+$V111+$W111+$Q111=5,"TRUE",IF($R111+$S111+$V111+$W111+$Q111=10,"TRUE","FALSE")))</f>
        <v/>
      </c>
      <c r="AJ111" s="114" t="str">
        <f>IF('6c1 - MSA Attribute - Form'!J111="","",IF($R111+$S111+$V111+$W111+$Z111+$AA111+$Q111=7,"TRUE",IF($R111+$S111+$V111+$W111+$Z111+$AA111+$Q111=14,"TRUE","FALSE")))</f>
        <v/>
      </c>
      <c r="AK111" s="113" t="str">
        <f>IF('6c1 - MSA Attribute - Form'!C111="","",IF('6c1 - MSA Attribute - Form'!Q111+'6c1 - MSA Attribute - Form'!R111+'6c1 - MSA Attribute - Form'!S111=3, "TRUE",IF('6c1 - MSA Attribute - Form'!Q111+'6c1 - MSA Attribute - Form'!R111+'6c1 - MSA Attribute - Form'!S111=6,"TRUE","FALSE")))</f>
        <v/>
      </c>
      <c r="AL111" s="113" t="str">
        <f>IF('6c1 - MSA Attribute - Form'!$C111="","",IF($Q111+V111+W111=3, "TRUE",IF($Q111+V111+W111=6,"TRUE","FALSE")))</f>
        <v/>
      </c>
      <c r="AM111" s="112" t="str">
        <f>IF('6c1 - MSA Attribute - Form'!J111="","",IF('6c1 - MSA Attribute - Form'!$C111="","",IF($Q111+Z111+AA111=3, "TRUE",IF($Q111+Z111+AA111=6,"TRUE","FALSE"))))</f>
        <v/>
      </c>
      <c r="AN111" s="111" t="str">
        <f t="shared" si="27"/>
        <v/>
      </c>
      <c r="AO111" s="111" t="str">
        <f t="shared" si="28"/>
        <v/>
      </c>
      <c r="AP111" s="111" t="str">
        <f t="shared" si="29"/>
        <v/>
      </c>
      <c r="AQ111" s="111" t="str">
        <f t="shared" si="30"/>
        <v/>
      </c>
      <c r="AR111" s="111" t="str">
        <f t="shared" si="31"/>
        <v/>
      </c>
      <c r="AS111" s="111" t="str">
        <f t="shared" si="35"/>
        <v/>
      </c>
      <c r="AT111" s="111" t="str">
        <f t="shared" si="32"/>
        <v/>
      </c>
      <c r="AU111" s="111" t="str">
        <f t="shared" si="33"/>
        <v/>
      </c>
      <c r="AV111" s="111" t="str">
        <f t="shared" si="34"/>
        <v/>
      </c>
    </row>
    <row r="112" spans="2:48" ht="15.75">
      <c r="B112" s="133">
        <v>99</v>
      </c>
      <c r="C112" s="128"/>
      <c r="D112" s="127"/>
      <c r="E112" s="124"/>
      <c r="F112" s="132"/>
      <c r="G112" s="125"/>
      <c r="H112" s="124"/>
      <c r="I112" s="132"/>
      <c r="J112" s="125"/>
      <c r="K112" s="124"/>
      <c r="L112" s="131" t="str">
        <f>IF(D112="","",IF('6c1 - MSA Attribute - Form'!AD112="TRUE","Y","N"))</f>
        <v/>
      </c>
      <c r="M112" s="130" t="str">
        <f>IF(E112="","",IF('6c1 - MSA Attribute - Form'!AE112="TRUE","Y","N"))</f>
        <v/>
      </c>
      <c r="P112" s="121">
        <v>99</v>
      </c>
      <c r="Q112" s="120" t="str">
        <f>IF('6c1 - MSA Attribute - Form'!C112="","",IF('6c1 - MSA Attribute - Form'!C112='6c1 - MSA Attribute - Form'!$C$8,'6c1 - MSA Attribute - Form'!$B$8,'6c1 - MSA Attribute - Form'!$B$9))</f>
        <v/>
      </c>
      <c r="R112" s="119" t="str">
        <f>IF('6c1 - MSA Attribute - Form'!D112="","",IF('6c1 - MSA Attribute - Form'!D112='6c1 - MSA Attribute - Form'!$C$8,'6c1 - MSA Attribute - Form'!$B$8,'6c1 - MSA Attribute - Form'!$B$9))</f>
        <v/>
      </c>
      <c r="S112" s="117" t="str">
        <f>IF('6c1 - MSA Attribute - Form'!E112="","",IF('6c1 - MSA Attribute - Form'!E112='6c1 - MSA Attribute - Form'!$C$8,'6c1 - MSA Attribute - Form'!$B$8,'6c1 - MSA Attribute - Form'!$B$9))</f>
        <v/>
      </c>
      <c r="T112" s="119" t="str">
        <f>IF(R112="","",IF(R112=S112,1,0))</f>
        <v/>
      </c>
      <c r="U112" s="117" t="str">
        <f>IF('6c1 - MSA Attribute - Form'!$C112="","",IF(AK112="TRUE",1,0))</f>
        <v/>
      </c>
      <c r="V112" s="119" t="str">
        <f>IF('6c1 - MSA Attribute - Form'!H112="","",IF('6c1 - MSA Attribute - Form'!G112='6c1 - MSA Attribute - Form'!$C$8,'6c1 - MSA Attribute - Form'!$B$8,'6c1 - MSA Attribute - Form'!$B$9))</f>
        <v/>
      </c>
      <c r="W112" s="117" t="str">
        <f>IF('6c1 - MSA Attribute - Form'!G112="","",IF('6c1 - MSA Attribute - Form'!H112='6c1 - MSA Attribute - Form'!$C$8,'6c1 - MSA Attribute - Form'!$B$8,'6c1 - MSA Attribute - Form'!$B$9))</f>
        <v/>
      </c>
      <c r="X112" s="119" t="str">
        <f>IF(V112="","",IF(V112=W112,1,0))</f>
        <v/>
      </c>
      <c r="Y112" s="117" t="str">
        <f>IF('6c1 - MSA Attribute - Form'!$C112="","",IF(AL112="TRUE",1,0))</f>
        <v/>
      </c>
      <c r="Z112" s="119" t="str">
        <f>IF('6c1 - MSA Attribute - Form'!K112="","",IF('6c1 - MSA Attribute - Form'!J112='6c1 - MSA Attribute - Form'!$C$8,'6c1 - MSA Attribute - Form'!$B$8,'6c1 - MSA Attribute - Form'!$B$9))</f>
        <v/>
      </c>
      <c r="AA112" s="119" t="str">
        <f>IF('6c1 - MSA Attribute - Form'!J112="","",IF('6c1 - MSA Attribute - Form'!K112='6c1 - MSA Attribute - Form'!$C$8,'6c1 - MSA Attribute - Form'!$B$8,'6c1 - MSA Attribute - Form'!$B$9))</f>
        <v/>
      </c>
      <c r="AB112" s="119" t="str">
        <f>IF(Z112="","",IF(Z112=AA112,1,0))</f>
        <v/>
      </c>
      <c r="AC112" s="117" t="str">
        <f>IF('6c1 - MSA Attribute - Form'!$C112="","",IF(AM112="TRUE",1,0))</f>
        <v/>
      </c>
      <c r="AD112" s="116" t="str">
        <f>IF('6c1 - MSA Attribute - Form'!G112="","",IF(Z112="",AG112,AH112))</f>
        <v/>
      </c>
      <c r="AE112" s="116" t="str">
        <f>IF('6c1 - MSA Attribute - Form'!G112="","",IF(Z112="",AI112,AJ112))</f>
        <v/>
      </c>
      <c r="AF112" s="88"/>
      <c r="AG112" s="114" t="str">
        <f>IF('6c1 - MSA Attribute - Form'!G112="","",IF($R112+$S112+$V112+$W112=4,"TRUE",IF($R112+$S112+$V112+$W112=8,"TRUE","FALSE")))</f>
        <v/>
      </c>
      <c r="AH112" s="114" t="str">
        <f>IF('6c1 - MSA Attribute - Form'!J112="","",IF($R112+$S112+$V112+$W112+$Z112+$AA112=6,"TRUE",IF($R112+$S112+$V112+$W112+$Z112+$AA112=12,"TRUE","FALSE")))</f>
        <v/>
      </c>
      <c r="AI112" s="114" t="str">
        <f>IF('6c1 - MSA Attribute - Form'!G112="","",IF($R112+$S112+$V112+$W112+$Q112=5,"TRUE",IF($R112+$S112+$V112+$W112+$Q112=10,"TRUE","FALSE")))</f>
        <v/>
      </c>
      <c r="AJ112" s="114" t="str">
        <f>IF('6c1 - MSA Attribute - Form'!J112="","",IF($R112+$S112+$V112+$W112+$Z112+$AA112+$Q112=7,"TRUE",IF($R112+$S112+$V112+$W112+$Z112+$AA112+$Q112=14,"TRUE","FALSE")))</f>
        <v/>
      </c>
      <c r="AK112" s="113" t="str">
        <f>IF('6c1 - MSA Attribute - Form'!C112="","",IF('6c1 - MSA Attribute - Form'!Q112+'6c1 - MSA Attribute - Form'!R112+'6c1 - MSA Attribute - Form'!S112=3, "TRUE",IF('6c1 - MSA Attribute - Form'!Q112+'6c1 - MSA Attribute - Form'!R112+'6c1 - MSA Attribute - Form'!S112=6,"TRUE","FALSE")))</f>
        <v/>
      </c>
      <c r="AL112" s="113" t="str">
        <f>IF('6c1 - MSA Attribute - Form'!$C112="","",IF($Q112+V112+W112=3, "TRUE",IF($Q112+V112+W112=6,"TRUE","FALSE")))</f>
        <v/>
      </c>
      <c r="AM112" s="112" t="str">
        <f>IF('6c1 - MSA Attribute - Form'!J112="","",IF('6c1 - MSA Attribute - Form'!$C112="","",IF($Q112+Z112+AA112=3, "TRUE",IF($Q112+Z112+AA112=6,"TRUE","FALSE"))))</f>
        <v/>
      </c>
      <c r="AN112" s="111" t="str">
        <f t="shared" si="27"/>
        <v/>
      </c>
      <c r="AO112" s="111" t="str">
        <f t="shared" si="28"/>
        <v/>
      </c>
      <c r="AP112" s="111" t="str">
        <f t="shared" si="29"/>
        <v/>
      </c>
      <c r="AQ112" s="111" t="str">
        <f t="shared" si="30"/>
        <v/>
      </c>
      <c r="AR112" s="111" t="str">
        <f t="shared" si="31"/>
        <v/>
      </c>
      <c r="AS112" s="111" t="str">
        <f t="shared" si="35"/>
        <v/>
      </c>
      <c r="AT112" s="111" t="str">
        <f t="shared" si="32"/>
        <v/>
      </c>
      <c r="AU112" s="111" t="str">
        <f t="shared" si="33"/>
        <v/>
      </c>
      <c r="AV112" s="111" t="str">
        <f t="shared" si="34"/>
        <v/>
      </c>
    </row>
    <row r="113" spans="2:48" ht="16.5" thickBot="1">
      <c r="B113" s="129">
        <v>100</v>
      </c>
      <c r="C113" s="128"/>
      <c r="D113" s="127"/>
      <c r="E113" s="124"/>
      <c r="F113" s="126"/>
      <c r="G113" s="125"/>
      <c r="H113" s="124"/>
      <c r="I113" s="126"/>
      <c r="J113" s="125"/>
      <c r="K113" s="124"/>
      <c r="L113" s="123" t="str">
        <f>IF(D113="","",IF('6c1 - MSA Attribute - Form'!AD113="TRUE","Y","N"))</f>
        <v/>
      </c>
      <c r="M113" s="122" t="str">
        <f>IF(E113="","",IF('6c1 - MSA Attribute - Form'!AE113="TRUE","Y","N"))</f>
        <v/>
      </c>
      <c r="P113" s="121">
        <v>100</v>
      </c>
      <c r="Q113" s="120" t="str">
        <f>IF('6c1 - MSA Attribute - Form'!C113="","",IF('6c1 - MSA Attribute - Form'!C113='6c1 - MSA Attribute - Form'!$C$8,'6c1 - MSA Attribute - Form'!$B$8,'6c1 - MSA Attribute - Form'!$B$9))</f>
        <v/>
      </c>
      <c r="R113" s="119" t="str">
        <f>IF('6c1 - MSA Attribute - Form'!D113="","",IF('6c1 - MSA Attribute - Form'!D113='6c1 - MSA Attribute - Form'!$C$8,'6c1 - MSA Attribute - Form'!$B$8,'6c1 - MSA Attribute - Form'!$B$9))</f>
        <v/>
      </c>
      <c r="S113" s="117" t="str">
        <f>IF('6c1 - MSA Attribute - Form'!E113="","",IF('6c1 - MSA Attribute - Form'!E113='6c1 - MSA Attribute - Form'!$C$8,'6c1 - MSA Attribute - Form'!$B$8,'6c1 - MSA Attribute - Form'!$B$9))</f>
        <v/>
      </c>
      <c r="T113" s="118" t="str">
        <f>IF(R113="","",IF(R113=S113,1,0))</f>
        <v/>
      </c>
      <c r="U113" s="117" t="str">
        <f>IF('6c1 - MSA Attribute - Form'!$C113="","",IF(AK113="TRUE",1,0))</f>
        <v/>
      </c>
      <c r="V113" s="119" t="str">
        <f>IF('6c1 - MSA Attribute - Form'!H113="","",IF('6c1 - MSA Attribute - Form'!G113='6c1 - MSA Attribute - Form'!$C$8,'6c1 - MSA Attribute - Form'!$B$8,'6c1 - MSA Attribute - Form'!$B$9))</f>
        <v/>
      </c>
      <c r="W113" s="117" t="str">
        <f>IF('6c1 - MSA Attribute - Form'!G113="","",IF('6c1 - MSA Attribute - Form'!H113='6c1 - MSA Attribute - Form'!$C$8,'6c1 - MSA Attribute - Form'!$B$8,'6c1 - MSA Attribute - Form'!$B$9))</f>
        <v/>
      </c>
      <c r="X113" s="118" t="str">
        <f>IF(V113="","",IF(V113=W113,1,0))</f>
        <v/>
      </c>
      <c r="Y113" s="117" t="str">
        <f>IF('6c1 - MSA Attribute - Form'!$C113="","",IF(AL113="TRUE",1,0))</f>
        <v/>
      </c>
      <c r="Z113" s="119" t="str">
        <f>IF('6c1 - MSA Attribute - Form'!K113="","",IF('6c1 - MSA Attribute - Form'!J113='6c1 - MSA Attribute - Form'!$C$8,'6c1 - MSA Attribute - Form'!$B$8,'6c1 - MSA Attribute - Form'!$B$9))</f>
        <v/>
      </c>
      <c r="AA113" s="119" t="str">
        <f>IF('6c1 - MSA Attribute - Form'!J113="","",IF('6c1 - MSA Attribute - Form'!K113='6c1 - MSA Attribute - Form'!$C$8,'6c1 - MSA Attribute - Form'!$B$8,'6c1 - MSA Attribute - Form'!$B$9))</f>
        <v/>
      </c>
      <c r="AB113" s="118" t="str">
        <f>IF(Z113="","",IF(Z113=AA113,1,0))</f>
        <v/>
      </c>
      <c r="AC113" s="117" t="str">
        <f>IF('6c1 - MSA Attribute - Form'!$C113="","",IF(AM113="TRUE",1,0))</f>
        <v/>
      </c>
      <c r="AD113" s="116" t="str">
        <f>IF('6c1 - MSA Attribute - Form'!G113="","",IF(Z113="",AG113,AH113))</f>
        <v/>
      </c>
      <c r="AE113" s="115" t="str">
        <f>IF('6c1 - MSA Attribute - Form'!G113="","",IF(Z113="",AI113,AJ113))</f>
        <v/>
      </c>
      <c r="AF113" s="88"/>
      <c r="AG113" s="114" t="str">
        <f>IF('6c1 - MSA Attribute - Form'!G113="","",IF($R113+$S113+$V113+$W113=4,"TRUE",IF($R113+$S113+$V113+$W113=8,"TRUE","FALSE")))</f>
        <v/>
      </c>
      <c r="AH113" s="114" t="str">
        <f>IF('6c1 - MSA Attribute - Form'!J113="","",IF($R113+$S113+$V113+$W113+$Z113+$AA113=6,"TRUE",IF($R113+$S113+$V113+$W113+$Z113+$AA113=12,"TRUE","FALSE")))</f>
        <v/>
      </c>
      <c r="AI113" s="114" t="str">
        <f>IF('6c1 - MSA Attribute - Form'!G113="","",IF($R113+$S113+$V113+$W113+$Q113=5,"TRUE",IF($R113+$S113+$V113+$W113+$Q113=10,"TRUE","FALSE")))</f>
        <v/>
      </c>
      <c r="AJ113" s="114" t="str">
        <f>IF('6c1 - MSA Attribute - Form'!J113="","",IF($R113+$S113+$V113+$W113+$Z113+$AA113+$Q113=7,"TRUE",IF($R113+$S113+$V113+$W113+$Z113+$AA113+$Q113=14,"TRUE","FALSE")))</f>
        <v/>
      </c>
      <c r="AK113" s="113" t="str">
        <f>IF('6c1 - MSA Attribute - Form'!C113="","",IF('6c1 - MSA Attribute - Form'!Q113+'6c1 - MSA Attribute - Form'!R113+'6c1 - MSA Attribute - Form'!S113=3, "TRUE",IF('6c1 - MSA Attribute - Form'!Q113+'6c1 - MSA Attribute - Form'!R113+'6c1 - MSA Attribute - Form'!S113=6,"TRUE","FALSE")))</f>
        <v/>
      </c>
      <c r="AL113" s="113" t="str">
        <f>IF('6c1 - MSA Attribute - Form'!$C113="","",IF($Q113+V113+W113=3, "TRUE",IF($Q113+V113+W113=6,"TRUE","FALSE")))</f>
        <v/>
      </c>
      <c r="AM113" s="112" t="str">
        <f>IF('6c1 - MSA Attribute - Form'!J113="","",IF('6c1 - MSA Attribute - Form'!$C113="","",IF($Q113+Z113+AA113=3, "TRUE",IF($Q113+Z113+AA113=6,"TRUE","FALSE"))))</f>
        <v/>
      </c>
      <c r="AN113" s="111" t="str">
        <f t="shared" si="27"/>
        <v/>
      </c>
      <c r="AO113" s="111" t="str">
        <f t="shared" si="28"/>
        <v/>
      </c>
      <c r="AP113" s="111" t="str">
        <f t="shared" si="29"/>
        <v/>
      </c>
      <c r="AQ113" s="111" t="str">
        <f t="shared" si="30"/>
        <v/>
      </c>
      <c r="AR113" s="111" t="str">
        <f t="shared" si="31"/>
        <v/>
      </c>
      <c r="AS113" s="111" t="str">
        <f t="shared" si="35"/>
        <v/>
      </c>
      <c r="AT113" s="111" t="str">
        <f t="shared" si="32"/>
        <v/>
      </c>
      <c r="AU113" s="111" t="str">
        <f t="shared" si="33"/>
        <v/>
      </c>
      <c r="AV113" s="111" t="str">
        <f t="shared" si="34"/>
        <v/>
      </c>
    </row>
    <row r="114" spans="2:48" ht="18.75" thickBot="1">
      <c r="B114" s="110"/>
      <c r="C114" s="109" t="s">
        <v>76</v>
      </c>
      <c r="D114" s="108"/>
      <c r="E114" s="105" t="e">
        <f>'6c1 - MSA Attribute - Form'!S114</f>
        <v>#DIV/0!</v>
      </c>
      <c r="F114" s="107"/>
      <c r="G114" s="106"/>
      <c r="H114" s="105" t="e">
        <f>'6c1 - MSA Attribute - Form'!W114</f>
        <v>#DIV/0!</v>
      </c>
      <c r="I114" s="107"/>
      <c r="J114" s="106"/>
      <c r="K114" s="105" t="str">
        <f>IF(J14="","0%",'6c1 - MSA Attribute - Form'!AA114)</f>
        <v>0%</v>
      </c>
      <c r="L114" s="104"/>
      <c r="P114" s="103" t="s">
        <v>75</v>
      </c>
      <c r="Q114" s="102"/>
      <c r="R114" s="99"/>
      <c r="S114" s="100" t="e">
        <f>(COUNTIF(T14:T113,"=1"))/(COUNTIF(T14:T113,"&gt;=0"))</f>
        <v>#DIV/0!</v>
      </c>
      <c r="T114" s="99"/>
      <c r="U114" s="98" t="e">
        <f>(COUNTIF(U14:U113,"=1"))/(100-COUNTBLANK(U14:U113))</f>
        <v>#DIV/0!</v>
      </c>
      <c r="V114" s="99"/>
      <c r="W114" s="100" t="e">
        <f>(COUNTIF(X14:X113,"=1"))/(COUNTIF(X14:X113,"&gt;=0"))</f>
        <v>#DIV/0!</v>
      </c>
      <c r="X114" s="101"/>
      <c r="Y114" s="98" t="e">
        <f>(COUNTIF(Y14:Y113,"=1"))/(100-COUNTBLANK(Y14:Y113))</f>
        <v>#DIV/0!</v>
      </c>
      <c r="Z114" s="99"/>
      <c r="AA114" s="100" t="str">
        <f>IF(Z14="","",(COUNTIF(AB14:AB113,"=1"))/(COUNTIF(AB14:AB113,"&gt;=0")))</f>
        <v/>
      </c>
      <c r="AB114" s="99"/>
      <c r="AC114" s="98" t="e">
        <f>(COUNTIF(AC14:AC113,"=1"))/(100-COUNTBLANK(AC14:AC113))</f>
        <v>#DIV/0!</v>
      </c>
      <c r="AD114" s="97"/>
      <c r="AE114" s="88"/>
      <c r="AF114" s="88"/>
      <c r="AG114" s="88"/>
      <c r="AH114" s="88"/>
      <c r="AI114" s="88"/>
      <c r="AJ114" s="88"/>
      <c r="AK114" s="88"/>
      <c r="AL114" s="88"/>
      <c r="AM114" s="88"/>
      <c r="AN114" s="96">
        <f t="shared" ref="AN114:AV114" si="36">SUM(AN14:AN113)</f>
        <v>0</v>
      </c>
      <c r="AO114" s="96">
        <f t="shared" si="36"/>
        <v>0</v>
      </c>
      <c r="AP114" s="96">
        <f t="shared" si="36"/>
        <v>0</v>
      </c>
      <c r="AQ114" s="96">
        <f t="shared" si="36"/>
        <v>0</v>
      </c>
      <c r="AR114" s="96">
        <f t="shared" si="36"/>
        <v>0</v>
      </c>
      <c r="AS114" s="96">
        <f t="shared" si="36"/>
        <v>0</v>
      </c>
      <c r="AT114" s="96">
        <f t="shared" si="36"/>
        <v>0</v>
      </c>
      <c r="AU114" s="96">
        <f t="shared" si="36"/>
        <v>0</v>
      </c>
      <c r="AV114" s="96">
        <f t="shared" si="36"/>
        <v>0</v>
      </c>
    </row>
    <row r="115" spans="2:48" s="86" customFormat="1" ht="18.75" thickBot="1">
      <c r="B115" s="95"/>
      <c r="C115" s="94" t="s">
        <v>74</v>
      </c>
      <c r="D115" s="93"/>
      <c r="E115" s="92" t="str">
        <f>IF(C14="","Known",'6c1 - MSA Attribute - Form'!U114)</f>
        <v>Known</v>
      </c>
      <c r="F115" s="83"/>
      <c r="G115" s="83"/>
      <c r="H115" s="91" t="str">
        <f>IF(C14="","Known",'6c1 - MSA Attribute - Form'!Y114)</f>
        <v>Known</v>
      </c>
      <c r="I115" s="83"/>
      <c r="J115" s="83"/>
      <c r="K115" s="91" t="str">
        <f>IF(C14="","Known",'6c1 - MSA Attribute - Form'!AC114)</f>
        <v>Known</v>
      </c>
      <c r="P115" s="90"/>
      <c r="Q115" s="89"/>
      <c r="R115" s="87"/>
      <c r="S115" s="87"/>
      <c r="T115" s="87"/>
      <c r="U115" s="87"/>
      <c r="V115" s="87"/>
      <c r="W115" s="87"/>
      <c r="X115" s="87"/>
      <c r="Y115" s="87"/>
      <c r="Z115" s="87"/>
      <c r="AA115" s="87"/>
      <c r="AB115" s="87"/>
      <c r="AC115" s="87"/>
      <c r="AD115" s="88"/>
      <c r="AE115" s="88"/>
      <c r="AF115" s="88"/>
      <c r="AG115" s="88"/>
      <c r="AH115" s="88"/>
      <c r="AI115" s="88"/>
      <c r="AJ115" s="88"/>
      <c r="AK115" s="88"/>
      <c r="AL115" s="88"/>
      <c r="AM115" s="88"/>
      <c r="AN115" s="87"/>
      <c r="AO115" s="87"/>
      <c r="AP115" s="87"/>
      <c r="AQ115" s="87"/>
      <c r="AR115" s="87"/>
      <c r="AS115" s="87"/>
      <c r="AT115" s="87"/>
      <c r="AU115" s="87"/>
      <c r="AV115" s="87"/>
    </row>
    <row r="116" spans="2:48" ht="13.5" thickBot="1"/>
    <row r="117" spans="2:48" ht="18.75" thickBot="1">
      <c r="E117" s="82"/>
      <c r="F117" s="82"/>
      <c r="G117" s="82"/>
      <c r="H117" s="82"/>
      <c r="I117" s="82"/>
      <c r="J117" s="82"/>
      <c r="K117" s="85" t="s">
        <v>73</v>
      </c>
      <c r="L117" s="80" t="e">
        <f>COUNTIF(L14:L113,"Y")/(100-COUNTBLANK(L14:L113))</f>
        <v>#DIV/0!</v>
      </c>
      <c r="O117" s="84"/>
    </row>
    <row r="118" spans="2:48" ht="18.75" thickBot="1">
      <c r="E118" s="82"/>
      <c r="F118" s="82"/>
      <c r="G118" s="82"/>
      <c r="H118" s="82"/>
      <c r="I118" s="83"/>
      <c r="J118" s="83"/>
      <c r="K118" s="82"/>
      <c r="L118" s="81" t="s">
        <v>72</v>
      </c>
      <c r="M118" s="80" t="e">
        <f>COUNTIF(M14:M113,"Y")/(100-COUNTBLANK(M14:M113))</f>
        <v>#DIV/0!</v>
      </c>
    </row>
    <row r="119" spans="2:48" ht="18">
      <c r="B119" s="71"/>
      <c r="C119" s="71"/>
      <c r="H119" s="79"/>
      <c r="I119" s="78"/>
      <c r="J119" s="78"/>
      <c r="K119" s="78"/>
      <c r="L119" s="78"/>
    </row>
    <row r="120" spans="2:48" ht="18">
      <c r="B120" s="77"/>
    </row>
    <row r="121" spans="2:48" ht="15">
      <c r="B121" s="76"/>
      <c r="C121" s="74"/>
    </row>
    <row r="122" spans="2:48" ht="15">
      <c r="B122" s="75"/>
      <c r="C122" s="74"/>
    </row>
    <row r="123" spans="2:48" ht="15">
      <c r="B123" s="76"/>
      <c r="C123" s="74"/>
    </row>
    <row r="124" spans="2:48" ht="15">
      <c r="C124" s="74"/>
    </row>
    <row r="125" spans="2:48" ht="15">
      <c r="B125" s="75"/>
      <c r="C125" s="74"/>
    </row>
    <row r="126" spans="2:48" ht="15">
      <c r="C126" s="74"/>
    </row>
    <row r="127" spans="2:48" ht="15">
      <c r="B127" s="75"/>
      <c r="C127" s="74"/>
    </row>
  </sheetData>
  <dataConsolidate/>
  <phoneticPr fontId="57" type="noConversion"/>
  <printOptions horizontalCentered="1" headings="1" gridLinesSet="0"/>
  <pageMargins left="0.45" right="0.45" top="0.75" bottom="0.75" header="0.3" footer="0.3"/>
  <pageSetup scale="38"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FFDE-0908-40CB-BD84-D0A8E253C4EE}">
  <sheetPr codeName="Sheet3"/>
  <dimension ref="A2:T52"/>
  <sheetViews>
    <sheetView workbookViewId="0">
      <selection activeCell="I26" sqref="I26"/>
    </sheetView>
  </sheetViews>
  <sheetFormatPr defaultColWidth="8.7109375" defaultRowHeight="15"/>
  <cols>
    <col min="1" max="1" width="13.5703125" style="580" bestFit="1" customWidth="1"/>
    <col min="2" max="2" width="8.7109375" style="568"/>
    <col min="3" max="3" width="20.140625" style="568" bestFit="1" customWidth="1"/>
    <col min="4" max="5" width="8.7109375" style="580"/>
    <col min="6" max="6" width="9.140625" style="580" customWidth="1"/>
    <col min="7" max="7" width="8.7109375" style="568"/>
    <col min="8" max="8" width="57" style="568" customWidth="1"/>
    <col min="9" max="12" width="8.7109375" style="568"/>
    <col min="13" max="13" width="14.42578125" style="568" bestFit="1" customWidth="1"/>
    <col min="14" max="14" width="34.42578125" style="568" bestFit="1" customWidth="1"/>
    <col min="15" max="16384" width="8.7109375" style="568"/>
  </cols>
  <sheetData>
    <row r="2" spans="1:17" ht="15.75" thickBot="1">
      <c r="A2" s="840" t="s">
        <v>854</v>
      </c>
      <c r="C2" s="1157" t="s">
        <v>853</v>
      </c>
      <c r="D2" s="1157"/>
      <c r="E2" s="1157"/>
      <c r="F2" s="1157"/>
      <c r="H2" s="840" t="s">
        <v>852</v>
      </c>
      <c r="I2" s="840" t="s">
        <v>851</v>
      </c>
      <c r="K2" s="840" t="s">
        <v>198</v>
      </c>
      <c r="L2" s="840" t="s">
        <v>850</v>
      </c>
      <c r="M2" s="840" t="s">
        <v>849</v>
      </c>
      <c r="N2" s="840" t="s">
        <v>848</v>
      </c>
      <c r="P2" s="1158" t="s">
        <v>847</v>
      </c>
      <c r="Q2" s="1158"/>
    </row>
    <row r="3" spans="1:17">
      <c r="A3" s="839" t="s">
        <v>7</v>
      </c>
      <c r="C3" s="838" t="s">
        <v>841</v>
      </c>
      <c r="D3" s="837" t="str">
        <f>IFERROR(VLOOKUP('Change Type Wizard'!A13,Logic!$H$3:$I$14,2,FALSE),"")</f>
        <v/>
      </c>
      <c r="E3" s="837" t="str">
        <f>IF(ISBLANK('Change Type Wizard'!D13),"",'Change Type Wizard'!D13)</f>
        <v/>
      </c>
      <c r="F3" s="836" t="str">
        <f t="shared" ref="F3:F13" si="0">D3&amp;E3</f>
        <v/>
      </c>
      <c r="H3" s="835" t="s">
        <v>846</v>
      </c>
      <c r="I3" s="834">
        <v>1</v>
      </c>
      <c r="K3" s="833">
        <v>1</v>
      </c>
      <c r="L3" s="832" t="s">
        <v>3</v>
      </c>
      <c r="M3" s="832" t="str">
        <f t="shared" ref="M3:M17" si="1">K3&amp;L3</f>
        <v>1No</v>
      </c>
      <c r="N3" s="831" t="str">
        <f>""</f>
        <v/>
      </c>
      <c r="P3" s="726">
        <f t="shared" ref="P3:P13" si="2">IF(LEFT(Q3,1)="",0,1)</f>
        <v>0</v>
      </c>
      <c r="Q3" s="830" t="str" cm="1">
        <f t="array" ref="Q3:Q12">IFERROR(VLOOKUP(Logic!F4:F13,Logic!M4:N17,2,FALSE),"")</f>
        <v/>
      </c>
    </row>
    <row r="4" spans="1:17" ht="15.75" thickBot="1">
      <c r="A4" s="829" t="s">
        <v>3</v>
      </c>
      <c r="C4" s="824" t="s">
        <v>841</v>
      </c>
      <c r="D4" s="823" t="str">
        <f>IFERROR(VLOOKUP('Change Type Wizard'!A15,Logic!$H$3:$I$14,2,FALSE),"")</f>
        <v/>
      </c>
      <c r="E4" s="823" t="str">
        <f>IF(ISBLANK('Change Type Wizard'!D15),"",'Change Type Wizard'!D15)</f>
        <v/>
      </c>
      <c r="F4" s="822" t="str">
        <f t="shared" si="0"/>
        <v/>
      </c>
      <c r="H4" s="817" t="s">
        <v>845</v>
      </c>
      <c r="I4" s="816" t="s">
        <v>844</v>
      </c>
      <c r="K4" s="811" t="s">
        <v>844</v>
      </c>
      <c r="L4" s="809" t="s">
        <v>3</v>
      </c>
      <c r="M4" s="809" t="str">
        <f t="shared" si="1"/>
        <v>2aNo</v>
      </c>
      <c r="N4" s="812" t="s">
        <v>818</v>
      </c>
      <c r="P4" s="726">
        <f t="shared" si="2"/>
        <v>0</v>
      </c>
      <c r="Q4" s="821" t="str">
        <v/>
      </c>
    </row>
    <row r="5" spans="1:17">
      <c r="A5" s="828" t="s">
        <v>843</v>
      </c>
      <c r="C5" s="824" t="s">
        <v>841</v>
      </c>
      <c r="D5" s="823" t="str">
        <f>IFERROR(VLOOKUP('Change Type Wizard'!A17,Logic!$H$3:$I$14,2,FALSE),"")</f>
        <v/>
      </c>
      <c r="E5" s="823" t="str">
        <f>IF(ISBLANK('Change Type Wizard'!D17),"",'Change Type Wizard'!D17)</f>
        <v/>
      </c>
      <c r="F5" s="822" t="str">
        <f t="shared" si="0"/>
        <v/>
      </c>
      <c r="H5" s="817" t="s">
        <v>842</v>
      </c>
      <c r="I5" s="816" t="s">
        <v>839</v>
      </c>
      <c r="K5" s="811" t="s">
        <v>839</v>
      </c>
      <c r="L5" s="809" t="s">
        <v>7</v>
      </c>
      <c r="M5" s="809" t="str">
        <f t="shared" si="1"/>
        <v>2bYes</v>
      </c>
      <c r="N5" s="812" t="s">
        <v>819</v>
      </c>
      <c r="P5" s="726">
        <f t="shared" si="2"/>
        <v>0</v>
      </c>
      <c r="Q5" s="821" t="str">
        <v/>
      </c>
    </row>
    <row r="6" spans="1:17">
      <c r="A6" s="827" t="s">
        <v>16</v>
      </c>
      <c r="C6" s="824" t="s">
        <v>841</v>
      </c>
      <c r="D6" s="823" t="str">
        <f>IFERROR(VLOOKUP('Change Type Wizard'!A19,Logic!$H$3:$I$14,2,FALSE),"")</f>
        <v/>
      </c>
      <c r="E6" s="823" t="str">
        <f>IF(ISBLANK('Change Type Wizard'!D19),"",'Change Type Wizard'!D19)</f>
        <v/>
      </c>
      <c r="F6" s="822" t="str">
        <f t="shared" si="0"/>
        <v/>
      </c>
      <c r="H6" s="817" t="s">
        <v>840</v>
      </c>
      <c r="I6" s="816">
        <v>3</v>
      </c>
      <c r="K6" s="811" t="s">
        <v>839</v>
      </c>
      <c r="L6" s="809" t="s">
        <v>3</v>
      </c>
      <c r="M6" s="809" t="str">
        <f t="shared" si="1"/>
        <v>2bNo</v>
      </c>
      <c r="N6" s="812" t="s">
        <v>818</v>
      </c>
      <c r="P6" s="726">
        <f t="shared" si="2"/>
        <v>0</v>
      </c>
      <c r="Q6" s="821" t="str">
        <v/>
      </c>
    </row>
    <row r="7" spans="1:17" ht="15.75" thickBot="1">
      <c r="A7" s="826" t="s">
        <v>814</v>
      </c>
      <c r="C7" s="824" t="s">
        <v>831</v>
      </c>
      <c r="D7" s="823" t="str">
        <f>IFERROR(VLOOKUP('Change Type Wizard'!A21,Logic!$H$3:$I$14,2,FALSE),"")</f>
        <v/>
      </c>
      <c r="E7" s="823" t="str">
        <f>IF(ISBLANK('Change Type Wizard'!D21),"",'Change Type Wizard'!D21)</f>
        <v/>
      </c>
      <c r="F7" s="822" t="str">
        <f t="shared" si="0"/>
        <v/>
      </c>
      <c r="H7" s="817" t="s">
        <v>838</v>
      </c>
      <c r="I7" s="816">
        <v>4</v>
      </c>
      <c r="K7" s="811">
        <v>3</v>
      </c>
      <c r="L7" s="809" t="s">
        <v>7</v>
      </c>
      <c r="M7" s="809" t="str">
        <f t="shared" si="1"/>
        <v>3Yes</v>
      </c>
      <c r="N7" s="812" t="s">
        <v>817</v>
      </c>
      <c r="P7" s="726">
        <f t="shared" si="2"/>
        <v>0</v>
      </c>
      <c r="Q7" s="821" t="str">
        <v/>
      </c>
    </row>
    <row r="8" spans="1:17">
      <c r="C8" s="824" t="s">
        <v>831</v>
      </c>
      <c r="D8" s="823" t="str">
        <f>IFERROR(VLOOKUP('Change Type Wizard'!A23,Logic!$H$3:$I$14,2,FALSE),"")</f>
        <v/>
      </c>
      <c r="E8" s="823" t="str">
        <f>IF(ISBLANK('Change Type Wizard'!D23),"",'Change Type Wizard'!D23)</f>
        <v/>
      </c>
      <c r="F8" s="822" t="str">
        <f t="shared" si="0"/>
        <v/>
      </c>
      <c r="H8" s="817" t="s">
        <v>837</v>
      </c>
      <c r="I8" s="816">
        <v>5</v>
      </c>
      <c r="K8" s="811">
        <v>4</v>
      </c>
      <c r="L8" s="809" t="s">
        <v>3</v>
      </c>
      <c r="M8" s="809" t="str">
        <f t="shared" si="1"/>
        <v>4No</v>
      </c>
      <c r="N8" s="808" t="s">
        <v>823</v>
      </c>
      <c r="P8" s="726">
        <f t="shared" si="2"/>
        <v>0</v>
      </c>
      <c r="Q8" s="821" t="str">
        <v/>
      </c>
    </row>
    <row r="9" spans="1:17">
      <c r="C9" s="824" t="s">
        <v>831</v>
      </c>
      <c r="D9" s="823" t="str">
        <f>IFERROR(VLOOKUP('Change Type Wizard'!A25,Logic!$H$3:$I$14,2,FALSE),"")</f>
        <v/>
      </c>
      <c r="E9" s="823" t="str">
        <f>IF(ISBLANK('Change Type Wizard'!D25),"",'Change Type Wizard'!D25)</f>
        <v/>
      </c>
      <c r="F9" s="822" t="str">
        <f t="shared" si="0"/>
        <v/>
      </c>
      <c r="H9" s="817" t="s">
        <v>836</v>
      </c>
      <c r="I9" s="816" t="s">
        <v>834</v>
      </c>
      <c r="K9" s="811">
        <v>5</v>
      </c>
      <c r="L9" s="809" t="s">
        <v>3</v>
      </c>
      <c r="M9" s="809" t="str">
        <f t="shared" si="1"/>
        <v>5No</v>
      </c>
      <c r="N9" s="812" t="s">
        <v>816</v>
      </c>
      <c r="P9" s="726">
        <f t="shared" si="2"/>
        <v>0</v>
      </c>
      <c r="Q9" s="821" t="str">
        <v/>
      </c>
    </row>
    <row r="10" spans="1:17">
      <c r="C10" s="824" t="s">
        <v>831</v>
      </c>
      <c r="D10" s="823" t="str">
        <f>IFERROR(VLOOKUP('Change Type Wizard'!A27,Logic!$H$3:$I$14,2,FALSE),"")</f>
        <v/>
      </c>
      <c r="E10" s="823" t="str">
        <f>IF(ISBLANK('Change Type Wizard'!D27),"",'Change Type Wizard'!D27)</f>
        <v/>
      </c>
      <c r="F10" s="822" t="str">
        <f t="shared" si="0"/>
        <v/>
      </c>
      <c r="H10" s="817" t="s">
        <v>835</v>
      </c>
      <c r="I10" s="816" t="s">
        <v>832</v>
      </c>
      <c r="K10" s="811" t="s">
        <v>834</v>
      </c>
      <c r="L10" s="809" t="s">
        <v>7</v>
      </c>
      <c r="M10" s="809" t="str">
        <f t="shared" si="1"/>
        <v>5aYes</v>
      </c>
      <c r="N10" s="825" t="s">
        <v>814</v>
      </c>
      <c r="P10" s="726">
        <f t="shared" si="2"/>
        <v>0</v>
      </c>
      <c r="Q10" s="821" t="str">
        <v/>
      </c>
    </row>
    <row r="11" spans="1:17">
      <c r="C11" s="824" t="s">
        <v>831</v>
      </c>
      <c r="D11" s="823" t="str">
        <f>IFERROR(VLOOKUP('Change Type Wizard'!A29,Logic!$H$3:$I$14,2,FALSE),"")</f>
        <v/>
      </c>
      <c r="E11" s="823" t="str">
        <f>IF(ISBLANK('Change Type Wizard'!D29),"",'Change Type Wizard'!D29)</f>
        <v/>
      </c>
      <c r="F11" s="822" t="str">
        <f t="shared" si="0"/>
        <v/>
      </c>
      <c r="H11" s="817" t="s">
        <v>833</v>
      </c>
      <c r="I11" s="816" t="s">
        <v>829</v>
      </c>
      <c r="K11" s="811" t="s">
        <v>832</v>
      </c>
      <c r="L11" s="809" t="s">
        <v>7</v>
      </c>
      <c r="M11" s="809" t="str">
        <f t="shared" si="1"/>
        <v>6aYes</v>
      </c>
      <c r="N11" s="812" t="s">
        <v>815</v>
      </c>
      <c r="P11" s="726">
        <f t="shared" si="2"/>
        <v>0</v>
      </c>
      <c r="Q11" s="821" t="str">
        <v/>
      </c>
    </row>
    <row r="12" spans="1:17">
      <c r="C12" s="824" t="s">
        <v>831</v>
      </c>
      <c r="D12" s="823" t="str">
        <f>IFERROR(VLOOKUP('Change Type Wizard'!A31,Logic!$H$3:$I$14,2,FALSE),"")</f>
        <v/>
      </c>
      <c r="E12" s="823" t="str">
        <f>IF(ISBLANK('Change Type Wizard'!D31),"",'Change Type Wizard'!D31)</f>
        <v/>
      </c>
      <c r="F12" s="822" t="str">
        <f t="shared" si="0"/>
        <v/>
      </c>
      <c r="H12" s="817" t="s">
        <v>830</v>
      </c>
      <c r="I12" s="816" t="s">
        <v>826</v>
      </c>
      <c r="K12" s="810" t="s">
        <v>829</v>
      </c>
      <c r="L12" s="809" t="s">
        <v>7</v>
      </c>
      <c r="M12" s="809" t="str">
        <f t="shared" si="1"/>
        <v>6bYes</v>
      </c>
      <c r="N12" s="812" t="s">
        <v>815</v>
      </c>
      <c r="P12" s="726">
        <f t="shared" si="2"/>
        <v>0</v>
      </c>
      <c r="Q12" s="821" t="str">
        <v/>
      </c>
    </row>
    <row r="13" spans="1:17" ht="15.75" thickBot="1">
      <c r="C13" s="820" t="s">
        <v>828</v>
      </c>
      <c r="D13" s="819" t="str">
        <f>IFERROR(VLOOKUP('Change Type Wizard'!A35,Logic!$H$3:$I$14,2,FALSE),"")</f>
        <v/>
      </c>
      <c r="E13" s="819" t="str">
        <f>IF(ISBLANK('Change Type Wizard'!D35),"",'Change Type Wizard'!D35)</f>
        <v/>
      </c>
      <c r="F13" s="818" t="str">
        <f t="shared" si="0"/>
        <v/>
      </c>
      <c r="H13" s="817" t="s">
        <v>827</v>
      </c>
      <c r="I13" s="816" t="s">
        <v>824</v>
      </c>
      <c r="K13" s="810" t="s">
        <v>826</v>
      </c>
      <c r="L13" s="809" t="s">
        <v>7</v>
      </c>
      <c r="M13" s="809" t="str">
        <f t="shared" si="1"/>
        <v>6cYes</v>
      </c>
      <c r="N13" s="812" t="s">
        <v>815</v>
      </c>
      <c r="P13" s="726">
        <f t="shared" si="2"/>
        <v>0</v>
      </c>
      <c r="Q13" s="815"/>
    </row>
    <row r="14" spans="1:17" ht="15.75" thickBot="1">
      <c r="H14" s="814" t="s">
        <v>825</v>
      </c>
      <c r="I14" s="813">
        <v>7</v>
      </c>
      <c r="K14" s="810" t="s">
        <v>824</v>
      </c>
      <c r="L14" s="809" t="s">
        <v>7</v>
      </c>
      <c r="M14" s="809" t="str">
        <f t="shared" si="1"/>
        <v>6dYes</v>
      </c>
      <c r="N14" s="812" t="s">
        <v>815</v>
      </c>
    </row>
    <row r="15" spans="1:17">
      <c r="K15" s="811" t="s">
        <v>824</v>
      </c>
      <c r="L15" s="809" t="s">
        <v>3</v>
      </c>
      <c r="M15" s="809" t="str">
        <f t="shared" si="1"/>
        <v>6dNo</v>
      </c>
      <c r="N15" s="808" t="s">
        <v>823</v>
      </c>
    </row>
    <row r="16" spans="1:17">
      <c r="K16" s="810">
        <v>7</v>
      </c>
      <c r="L16" s="809" t="s">
        <v>3</v>
      </c>
      <c r="M16" s="809" t="str">
        <f t="shared" si="1"/>
        <v>7No</v>
      </c>
      <c r="N16" s="808" t="s">
        <v>823</v>
      </c>
    </row>
    <row r="17" spans="8:20" ht="15.75" customHeight="1" thickBot="1">
      <c r="H17" s="1159" t="s">
        <v>822</v>
      </c>
      <c r="K17" s="807">
        <v>7</v>
      </c>
      <c r="L17" s="806" t="s">
        <v>7</v>
      </c>
      <c r="M17" s="806" t="str">
        <f t="shared" si="1"/>
        <v>7Yes</v>
      </c>
      <c r="N17" s="805" t="s">
        <v>814</v>
      </c>
    </row>
    <row r="18" spans="8:20">
      <c r="H18" s="1159"/>
    </row>
    <row r="19" spans="8:20">
      <c r="H19" s="1159"/>
    </row>
    <row r="20" spans="8:20" ht="15" customHeight="1"/>
    <row r="27" spans="8:20">
      <c r="T27" s="726"/>
    </row>
    <row r="28" spans="8:20">
      <c r="T28" s="726"/>
    </row>
    <row r="29" spans="8:20">
      <c r="T29" s="726"/>
    </row>
    <row r="30" spans="8:20">
      <c r="T30" s="726"/>
    </row>
    <row r="31" spans="8:20">
      <c r="T31" s="726"/>
    </row>
    <row r="32" spans="8:20">
      <c r="T32" s="726"/>
    </row>
    <row r="33" spans="20:20">
      <c r="T33" s="726"/>
    </row>
    <row r="34" spans="20:20">
      <c r="T34" s="726"/>
    </row>
    <row r="35" spans="20:20">
      <c r="T35" s="726"/>
    </row>
    <row r="36" spans="20:20">
      <c r="T36" s="726"/>
    </row>
    <row r="37" spans="20:20">
      <c r="T37" s="726"/>
    </row>
    <row r="38" spans="20:20">
      <c r="T38" s="726"/>
    </row>
    <row r="39" spans="20:20">
      <c r="T39" s="726"/>
    </row>
    <row r="40" spans="20:20">
      <c r="T40" s="726"/>
    </row>
    <row r="41" spans="20:20">
      <c r="T41" s="726"/>
    </row>
    <row r="42" spans="20:20">
      <c r="T42" s="732"/>
    </row>
    <row r="43" spans="20:20">
      <c r="T43" s="732"/>
    </row>
    <row r="44" spans="20:20">
      <c r="T44" s="732"/>
    </row>
    <row r="45" spans="20:20">
      <c r="T45" s="732"/>
    </row>
    <row r="46" spans="20:20">
      <c r="T46" s="732"/>
    </row>
    <row r="47" spans="20:20">
      <c r="T47" s="732"/>
    </row>
    <row r="48" spans="20:20">
      <c r="T48" s="732"/>
    </row>
    <row r="49" spans="20:20">
      <c r="T49" s="732"/>
    </row>
    <row r="50" spans="20:20">
      <c r="T50" s="732"/>
    </row>
    <row r="51" spans="20:20">
      <c r="T51" s="732"/>
    </row>
    <row r="52" spans="20:20">
      <c r="T52" s="732"/>
    </row>
  </sheetData>
  <mergeCells count="3">
    <mergeCell ref="C2:F2"/>
    <mergeCell ref="P2:Q2"/>
    <mergeCell ref="H17:H19"/>
  </mergeCells>
  <conditionalFormatting sqref="Q13">
    <cfRule type="cellIs" dxfId="152" priority="1" operator="equal">
      <formula>""""""""</formula>
    </cfRule>
  </conditionalFormatting>
  <pageMargins left="0.7" right="0.7" top="0.75" bottom="0.75" header="0.3" footer="0.3"/>
  <pageSetup orientation="portrait" verticalDpi="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4"/>
    <pageSetUpPr fitToPage="1"/>
  </sheetPr>
  <dimension ref="C2:Z128"/>
  <sheetViews>
    <sheetView showGridLines="0" topLeftCell="B1" zoomScale="70" zoomScaleNormal="70" workbookViewId="0">
      <selection activeCell="S8" sqref="S8"/>
    </sheetView>
  </sheetViews>
  <sheetFormatPr defaultRowHeight="12.75"/>
  <cols>
    <col min="1" max="2" width="9.42578125" style="71"/>
    <col min="3" max="3" width="15.42578125" style="71" customWidth="1"/>
    <col min="4" max="6" width="14.5703125" style="71" customWidth="1"/>
    <col min="7" max="7" width="2.42578125" style="71" customWidth="1"/>
    <col min="8" max="9" width="14.5703125" style="71" customWidth="1"/>
    <col min="10" max="10" width="2.42578125" style="71" customWidth="1"/>
    <col min="11" max="12" width="14.5703125" style="71" customWidth="1"/>
    <col min="13" max="13" width="13" style="71" customWidth="1"/>
    <col min="14" max="14" width="10.42578125" style="184" customWidth="1"/>
    <col min="15" max="18" width="9.42578125" style="71"/>
    <col min="19" max="19" width="20" style="71" bestFit="1" customWidth="1"/>
    <col min="20" max="20" width="10.42578125" style="71" bestFit="1" customWidth="1"/>
    <col min="21" max="21" width="13.42578125" style="71" bestFit="1" customWidth="1"/>
    <col min="22" max="22" width="10.5703125" style="71" bestFit="1" customWidth="1"/>
    <col min="23" max="23" width="10.42578125" style="71" bestFit="1" customWidth="1"/>
    <col min="24" max="25" width="10.5703125" style="71" bestFit="1" customWidth="1"/>
    <col min="26" max="258" width="9.42578125" style="71"/>
    <col min="259" max="259" width="15.42578125" style="71" customWidth="1"/>
    <col min="260" max="262" width="14.5703125" style="71" customWidth="1"/>
    <col min="263" max="263" width="2.42578125" style="71" customWidth="1"/>
    <col min="264" max="265" width="14.5703125" style="71" customWidth="1"/>
    <col min="266" max="266" width="2.42578125" style="71" customWidth="1"/>
    <col min="267" max="268" width="14.5703125" style="71" customWidth="1"/>
    <col min="269" max="269" width="13" style="71" customWidth="1"/>
    <col min="270" max="270" width="10.42578125" style="71" customWidth="1"/>
    <col min="271" max="274" width="9.42578125" style="71"/>
    <col min="275" max="275" width="20" style="71" bestFit="1" customWidth="1"/>
    <col min="276" max="276" width="10.42578125" style="71" bestFit="1" customWidth="1"/>
    <col min="277" max="277" width="13.42578125" style="71" bestFit="1" customWidth="1"/>
    <col min="278" max="278" width="10.5703125" style="71" bestFit="1" customWidth="1"/>
    <col min="279" max="279" width="10.42578125" style="71" bestFit="1" customWidth="1"/>
    <col min="280" max="281" width="10.5703125" style="71" bestFit="1" customWidth="1"/>
    <col min="282" max="514" width="9.42578125" style="71"/>
    <col min="515" max="515" width="15.42578125" style="71" customWidth="1"/>
    <col min="516" max="518" width="14.5703125" style="71" customWidth="1"/>
    <col min="519" max="519" width="2.42578125" style="71" customWidth="1"/>
    <col min="520" max="521" width="14.5703125" style="71" customWidth="1"/>
    <col min="522" max="522" width="2.42578125" style="71" customWidth="1"/>
    <col min="523" max="524" width="14.5703125" style="71" customWidth="1"/>
    <col min="525" max="525" width="13" style="71" customWidth="1"/>
    <col min="526" max="526" width="10.42578125" style="71" customWidth="1"/>
    <col min="527" max="530" width="9.42578125" style="71"/>
    <col min="531" max="531" width="20" style="71" bestFit="1" customWidth="1"/>
    <col min="532" max="532" width="10.42578125" style="71" bestFit="1" customWidth="1"/>
    <col min="533" max="533" width="13.42578125" style="71" bestFit="1" customWidth="1"/>
    <col min="534" max="534" width="10.5703125" style="71" bestFit="1" customWidth="1"/>
    <col min="535" max="535" width="10.42578125" style="71" bestFit="1" customWidth="1"/>
    <col min="536" max="537" width="10.5703125" style="71" bestFit="1" customWidth="1"/>
    <col min="538" max="770" width="9.42578125" style="71"/>
    <col min="771" max="771" width="15.42578125" style="71" customWidth="1"/>
    <col min="772" max="774" width="14.5703125" style="71" customWidth="1"/>
    <col min="775" max="775" width="2.42578125" style="71" customWidth="1"/>
    <col min="776" max="777" width="14.5703125" style="71" customWidth="1"/>
    <col min="778" max="778" width="2.42578125" style="71" customWidth="1"/>
    <col min="779" max="780" width="14.5703125" style="71" customWidth="1"/>
    <col min="781" max="781" width="13" style="71" customWidth="1"/>
    <col min="782" max="782" width="10.42578125" style="71" customWidth="1"/>
    <col min="783" max="786" width="9.42578125" style="71"/>
    <col min="787" max="787" width="20" style="71" bestFit="1" customWidth="1"/>
    <col min="788" max="788" width="10.42578125" style="71" bestFit="1" customWidth="1"/>
    <col min="789" max="789" width="13.42578125" style="71" bestFit="1" customWidth="1"/>
    <col min="790" max="790" width="10.5703125" style="71" bestFit="1" customWidth="1"/>
    <col min="791" max="791" width="10.42578125" style="71" bestFit="1" customWidth="1"/>
    <col min="792" max="793" width="10.5703125" style="71" bestFit="1" customWidth="1"/>
    <col min="794" max="1026" width="9.42578125" style="71"/>
    <col min="1027" max="1027" width="15.42578125" style="71" customWidth="1"/>
    <col min="1028" max="1030" width="14.5703125" style="71" customWidth="1"/>
    <col min="1031" max="1031" width="2.42578125" style="71" customWidth="1"/>
    <col min="1032" max="1033" width="14.5703125" style="71" customWidth="1"/>
    <col min="1034" max="1034" width="2.42578125" style="71" customWidth="1"/>
    <col min="1035" max="1036" width="14.5703125" style="71" customWidth="1"/>
    <col min="1037" max="1037" width="13" style="71" customWidth="1"/>
    <col min="1038" max="1038" width="10.42578125" style="71" customWidth="1"/>
    <col min="1039" max="1042" width="9.42578125" style="71"/>
    <col min="1043" max="1043" width="20" style="71" bestFit="1" customWidth="1"/>
    <col min="1044" max="1044" width="10.42578125" style="71" bestFit="1" customWidth="1"/>
    <col min="1045" max="1045" width="13.42578125" style="71" bestFit="1" customWidth="1"/>
    <col min="1046" max="1046" width="10.5703125" style="71" bestFit="1" customWidth="1"/>
    <col min="1047" max="1047" width="10.42578125" style="71" bestFit="1" customWidth="1"/>
    <col min="1048" max="1049" width="10.5703125" style="71" bestFit="1" customWidth="1"/>
    <col min="1050" max="1282" width="9.42578125" style="71"/>
    <col min="1283" max="1283" width="15.42578125" style="71" customWidth="1"/>
    <col min="1284" max="1286" width="14.5703125" style="71" customWidth="1"/>
    <col min="1287" max="1287" width="2.42578125" style="71" customWidth="1"/>
    <col min="1288" max="1289" width="14.5703125" style="71" customWidth="1"/>
    <col min="1290" max="1290" width="2.42578125" style="71" customWidth="1"/>
    <col min="1291" max="1292" width="14.5703125" style="71" customWidth="1"/>
    <col min="1293" max="1293" width="13" style="71" customWidth="1"/>
    <col min="1294" max="1294" width="10.42578125" style="71" customWidth="1"/>
    <col min="1295" max="1298" width="9.42578125" style="71"/>
    <col min="1299" max="1299" width="20" style="71" bestFit="1" customWidth="1"/>
    <col min="1300" max="1300" width="10.42578125" style="71" bestFit="1" customWidth="1"/>
    <col min="1301" max="1301" width="13.42578125" style="71" bestFit="1" customWidth="1"/>
    <col min="1302" max="1302" width="10.5703125" style="71" bestFit="1" customWidth="1"/>
    <col min="1303" max="1303" width="10.42578125" style="71" bestFit="1" customWidth="1"/>
    <col min="1304" max="1305" width="10.5703125" style="71" bestFit="1" customWidth="1"/>
    <col min="1306" max="1538" width="9.42578125" style="71"/>
    <col min="1539" max="1539" width="15.42578125" style="71" customWidth="1"/>
    <col min="1540" max="1542" width="14.5703125" style="71" customWidth="1"/>
    <col min="1543" max="1543" width="2.42578125" style="71" customWidth="1"/>
    <col min="1544" max="1545" width="14.5703125" style="71" customWidth="1"/>
    <col min="1546" max="1546" width="2.42578125" style="71" customWidth="1"/>
    <col min="1547" max="1548" width="14.5703125" style="71" customWidth="1"/>
    <col min="1549" max="1549" width="13" style="71" customWidth="1"/>
    <col min="1550" max="1550" width="10.42578125" style="71" customWidth="1"/>
    <col min="1551" max="1554" width="9.42578125" style="71"/>
    <col min="1555" max="1555" width="20" style="71" bestFit="1" customWidth="1"/>
    <col min="1556" max="1556" width="10.42578125" style="71" bestFit="1" customWidth="1"/>
    <col min="1557" max="1557" width="13.42578125" style="71" bestFit="1" customWidth="1"/>
    <col min="1558" max="1558" width="10.5703125" style="71" bestFit="1" customWidth="1"/>
    <col min="1559" max="1559" width="10.42578125" style="71" bestFit="1" customWidth="1"/>
    <col min="1560" max="1561" width="10.5703125" style="71" bestFit="1" customWidth="1"/>
    <col min="1562" max="1794" width="9.42578125" style="71"/>
    <col min="1795" max="1795" width="15.42578125" style="71" customWidth="1"/>
    <col min="1796" max="1798" width="14.5703125" style="71" customWidth="1"/>
    <col min="1799" max="1799" width="2.42578125" style="71" customWidth="1"/>
    <col min="1800" max="1801" width="14.5703125" style="71" customWidth="1"/>
    <col min="1802" max="1802" width="2.42578125" style="71" customWidth="1"/>
    <col min="1803" max="1804" width="14.5703125" style="71" customWidth="1"/>
    <col min="1805" max="1805" width="13" style="71" customWidth="1"/>
    <col min="1806" max="1806" width="10.42578125" style="71" customWidth="1"/>
    <col min="1807" max="1810" width="9.42578125" style="71"/>
    <col min="1811" max="1811" width="20" style="71" bestFit="1" customWidth="1"/>
    <col min="1812" max="1812" width="10.42578125" style="71" bestFit="1" customWidth="1"/>
    <col min="1813" max="1813" width="13.42578125" style="71" bestFit="1" customWidth="1"/>
    <col min="1814" max="1814" width="10.5703125" style="71" bestFit="1" customWidth="1"/>
    <col min="1815" max="1815" width="10.42578125" style="71" bestFit="1" customWidth="1"/>
    <col min="1816" max="1817" width="10.5703125" style="71" bestFit="1" customWidth="1"/>
    <col min="1818" max="2050" width="9.42578125" style="71"/>
    <col min="2051" max="2051" width="15.42578125" style="71" customWidth="1"/>
    <col min="2052" max="2054" width="14.5703125" style="71" customWidth="1"/>
    <col min="2055" max="2055" width="2.42578125" style="71" customWidth="1"/>
    <col min="2056" max="2057" width="14.5703125" style="71" customWidth="1"/>
    <col min="2058" max="2058" width="2.42578125" style="71" customWidth="1"/>
    <col min="2059" max="2060" width="14.5703125" style="71" customWidth="1"/>
    <col min="2061" max="2061" width="13" style="71" customWidth="1"/>
    <col min="2062" max="2062" width="10.42578125" style="71" customWidth="1"/>
    <col min="2063" max="2066" width="9.42578125" style="71"/>
    <col min="2067" max="2067" width="20" style="71" bestFit="1" customWidth="1"/>
    <col min="2068" max="2068" width="10.42578125" style="71" bestFit="1" customWidth="1"/>
    <col min="2069" max="2069" width="13.42578125" style="71" bestFit="1" customWidth="1"/>
    <col min="2070" max="2070" width="10.5703125" style="71" bestFit="1" customWidth="1"/>
    <col min="2071" max="2071" width="10.42578125" style="71" bestFit="1" customWidth="1"/>
    <col min="2072" max="2073" width="10.5703125" style="71" bestFit="1" customWidth="1"/>
    <col min="2074" max="2306" width="9.42578125" style="71"/>
    <col min="2307" max="2307" width="15.42578125" style="71" customWidth="1"/>
    <col min="2308" max="2310" width="14.5703125" style="71" customWidth="1"/>
    <col min="2311" max="2311" width="2.42578125" style="71" customWidth="1"/>
    <col min="2312" max="2313" width="14.5703125" style="71" customWidth="1"/>
    <col min="2314" max="2314" width="2.42578125" style="71" customWidth="1"/>
    <col min="2315" max="2316" width="14.5703125" style="71" customWidth="1"/>
    <col min="2317" max="2317" width="13" style="71" customWidth="1"/>
    <col min="2318" max="2318" width="10.42578125" style="71" customWidth="1"/>
    <col min="2319" max="2322" width="9.42578125" style="71"/>
    <col min="2323" max="2323" width="20" style="71" bestFit="1" customWidth="1"/>
    <col min="2324" max="2324" width="10.42578125" style="71" bestFit="1" customWidth="1"/>
    <col min="2325" max="2325" width="13.42578125" style="71" bestFit="1" customWidth="1"/>
    <col min="2326" max="2326" width="10.5703125" style="71" bestFit="1" customWidth="1"/>
    <col min="2327" max="2327" width="10.42578125" style="71" bestFit="1" customWidth="1"/>
    <col min="2328" max="2329" width="10.5703125" style="71" bestFit="1" customWidth="1"/>
    <col min="2330" max="2562" width="9.42578125" style="71"/>
    <col min="2563" max="2563" width="15.42578125" style="71" customWidth="1"/>
    <col min="2564" max="2566" width="14.5703125" style="71" customWidth="1"/>
    <col min="2567" max="2567" width="2.42578125" style="71" customWidth="1"/>
    <col min="2568" max="2569" width="14.5703125" style="71" customWidth="1"/>
    <col min="2570" max="2570" width="2.42578125" style="71" customWidth="1"/>
    <col min="2571" max="2572" width="14.5703125" style="71" customWidth="1"/>
    <col min="2573" max="2573" width="13" style="71" customWidth="1"/>
    <col min="2574" max="2574" width="10.42578125" style="71" customWidth="1"/>
    <col min="2575" max="2578" width="9.42578125" style="71"/>
    <col min="2579" max="2579" width="20" style="71" bestFit="1" customWidth="1"/>
    <col min="2580" max="2580" width="10.42578125" style="71" bestFit="1" customWidth="1"/>
    <col min="2581" max="2581" width="13.42578125" style="71" bestFit="1" customWidth="1"/>
    <col min="2582" max="2582" width="10.5703125" style="71" bestFit="1" customWidth="1"/>
    <col min="2583" max="2583" width="10.42578125" style="71" bestFit="1" customWidth="1"/>
    <col min="2584" max="2585" width="10.5703125" style="71" bestFit="1" customWidth="1"/>
    <col min="2586" max="2818" width="9.42578125" style="71"/>
    <col min="2819" max="2819" width="15.42578125" style="71" customWidth="1"/>
    <col min="2820" max="2822" width="14.5703125" style="71" customWidth="1"/>
    <col min="2823" max="2823" width="2.42578125" style="71" customWidth="1"/>
    <col min="2824" max="2825" width="14.5703125" style="71" customWidth="1"/>
    <col min="2826" max="2826" width="2.42578125" style="71" customWidth="1"/>
    <col min="2827" max="2828" width="14.5703125" style="71" customWidth="1"/>
    <col min="2829" max="2829" width="13" style="71" customWidth="1"/>
    <col min="2830" max="2830" width="10.42578125" style="71" customWidth="1"/>
    <col min="2831" max="2834" width="9.42578125" style="71"/>
    <col min="2835" max="2835" width="20" style="71" bestFit="1" customWidth="1"/>
    <col min="2836" max="2836" width="10.42578125" style="71" bestFit="1" customWidth="1"/>
    <col min="2837" max="2837" width="13.42578125" style="71" bestFit="1" customWidth="1"/>
    <col min="2838" max="2838" width="10.5703125" style="71" bestFit="1" customWidth="1"/>
    <col min="2839" max="2839" width="10.42578125" style="71" bestFit="1" customWidth="1"/>
    <col min="2840" max="2841" width="10.5703125" style="71" bestFit="1" customWidth="1"/>
    <col min="2842" max="3074" width="9.42578125" style="71"/>
    <col min="3075" max="3075" width="15.42578125" style="71" customWidth="1"/>
    <col min="3076" max="3078" width="14.5703125" style="71" customWidth="1"/>
    <col min="3079" max="3079" width="2.42578125" style="71" customWidth="1"/>
    <col min="3080" max="3081" width="14.5703125" style="71" customWidth="1"/>
    <col min="3082" max="3082" width="2.42578125" style="71" customWidth="1"/>
    <col min="3083" max="3084" width="14.5703125" style="71" customWidth="1"/>
    <col min="3085" max="3085" width="13" style="71" customWidth="1"/>
    <col min="3086" max="3086" width="10.42578125" style="71" customWidth="1"/>
    <col min="3087" max="3090" width="9.42578125" style="71"/>
    <col min="3091" max="3091" width="20" style="71" bestFit="1" customWidth="1"/>
    <col min="3092" max="3092" width="10.42578125" style="71" bestFit="1" customWidth="1"/>
    <col min="3093" max="3093" width="13.42578125" style="71" bestFit="1" customWidth="1"/>
    <col min="3094" max="3094" width="10.5703125" style="71" bestFit="1" customWidth="1"/>
    <col min="3095" max="3095" width="10.42578125" style="71" bestFit="1" customWidth="1"/>
    <col min="3096" max="3097" width="10.5703125" style="71" bestFit="1" customWidth="1"/>
    <col min="3098" max="3330" width="9.42578125" style="71"/>
    <col min="3331" max="3331" width="15.42578125" style="71" customWidth="1"/>
    <col min="3332" max="3334" width="14.5703125" style="71" customWidth="1"/>
    <col min="3335" max="3335" width="2.42578125" style="71" customWidth="1"/>
    <col min="3336" max="3337" width="14.5703125" style="71" customWidth="1"/>
    <col min="3338" max="3338" width="2.42578125" style="71" customWidth="1"/>
    <col min="3339" max="3340" width="14.5703125" style="71" customWidth="1"/>
    <col min="3341" max="3341" width="13" style="71" customWidth="1"/>
    <col min="3342" max="3342" width="10.42578125" style="71" customWidth="1"/>
    <col min="3343" max="3346" width="9.42578125" style="71"/>
    <col min="3347" max="3347" width="20" style="71" bestFit="1" customWidth="1"/>
    <col min="3348" max="3348" width="10.42578125" style="71" bestFit="1" customWidth="1"/>
    <col min="3349" max="3349" width="13.42578125" style="71" bestFit="1" customWidth="1"/>
    <col min="3350" max="3350" width="10.5703125" style="71" bestFit="1" customWidth="1"/>
    <col min="3351" max="3351" width="10.42578125" style="71" bestFit="1" customWidth="1"/>
    <col min="3352" max="3353" width="10.5703125" style="71" bestFit="1" customWidth="1"/>
    <col min="3354" max="3586" width="9.42578125" style="71"/>
    <col min="3587" max="3587" width="15.42578125" style="71" customWidth="1"/>
    <col min="3588" max="3590" width="14.5703125" style="71" customWidth="1"/>
    <col min="3591" max="3591" width="2.42578125" style="71" customWidth="1"/>
    <col min="3592" max="3593" width="14.5703125" style="71" customWidth="1"/>
    <col min="3594" max="3594" width="2.42578125" style="71" customWidth="1"/>
    <col min="3595" max="3596" width="14.5703125" style="71" customWidth="1"/>
    <col min="3597" max="3597" width="13" style="71" customWidth="1"/>
    <col min="3598" max="3598" width="10.42578125" style="71" customWidth="1"/>
    <col min="3599" max="3602" width="9.42578125" style="71"/>
    <col min="3603" max="3603" width="20" style="71" bestFit="1" customWidth="1"/>
    <col min="3604" max="3604" width="10.42578125" style="71" bestFit="1" customWidth="1"/>
    <col min="3605" max="3605" width="13.42578125" style="71" bestFit="1" customWidth="1"/>
    <col min="3606" max="3606" width="10.5703125" style="71" bestFit="1" customWidth="1"/>
    <col min="3607" max="3607" width="10.42578125" style="71" bestFit="1" customWidth="1"/>
    <col min="3608" max="3609" width="10.5703125" style="71" bestFit="1" customWidth="1"/>
    <col min="3610" max="3842" width="9.42578125" style="71"/>
    <col min="3843" max="3843" width="15.42578125" style="71" customWidth="1"/>
    <col min="3844" max="3846" width="14.5703125" style="71" customWidth="1"/>
    <col min="3847" max="3847" width="2.42578125" style="71" customWidth="1"/>
    <col min="3848" max="3849" width="14.5703125" style="71" customWidth="1"/>
    <col min="3850" max="3850" width="2.42578125" style="71" customWidth="1"/>
    <col min="3851" max="3852" width="14.5703125" style="71" customWidth="1"/>
    <col min="3853" max="3853" width="13" style="71" customWidth="1"/>
    <col min="3854" max="3854" width="10.42578125" style="71" customWidth="1"/>
    <col min="3855" max="3858" width="9.42578125" style="71"/>
    <col min="3859" max="3859" width="20" style="71" bestFit="1" customWidth="1"/>
    <col min="3860" max="3860" width="10.42578125" style="71" bestFit="1" customWidth="1"/>
    <col min="3861" max="3861" width="13.42578125" style="71" bestFit="1" customWidth="1"/>
    <col min="3862" max="3862" width="10.5703125" style="71" bestFit="1" customWidth="1"/>
    <col min="3863" max="3863" width="10.42578125" style="71" bestFit="1" customWidth="1"/>
    <col min="3864" max="3865" width="10.5703125" style="71" bestFit="1" customWidth="1"/>
    <col min="3866" max="4098" width="9.42578125" style="71"/>
    <col min="4099" max="4099" width="15.42578125" style="71" customWidth="1"/>
    <col min="4100" max="4102" width="14.5703125" style="71" customWidth="1"/>
    <col min="4103" max="4103" width="2.42578125" style="71" customWidth="1"/>
    <col min="4104" max="4105" width="14.5703125" style="71" customWidth="1"/>
    <col min="4106" max="4106" width="2.42578125" style="71" customWidth="1"/>
    <col min="4107" max="4108" width="14.5703125" style="71" customWidth="1"/>
    <col min="4109" max="4109" width="13" style="71" customWidth="1"/>
    <col min="4110" max="4110" width="10.42578125" style="71" customWidth="1"/>
    <col min="4111" max="4114" width="9.42578125" style="71"/>
    <col min="4115" max="4115" width="20" style="71" bestFit="1" customWidth="1"/>
    <col min="4116" max="4116" width="10.42578125" style="71" bestFit="1" customWidth="1"/>
    <col min="4117" max="4117" width="13.42578125" style="71" bestFit="1" customWidth="1"/>
    <col min="4118" max="4118" width="10.5703125" style="71" bestFit="1" customWidth="1"/>
    <col min="4119" max="4119" width="10.42578125" style="71" bestFit="1" customWidth="1"/>
    <col min="4120" max="4121" width="10.5703125" style="71" bestFit="1" customWidth="1"/>
    <col min="4122" max="4354" width="9.42578125" style="71"/>
    <col min="4355" max="4355" width="15.42578125" style="71" customWidth="1"/>
    <col min="4356" max="4358" width="14.5703125" style="71" customWidth="1"/>
    <col min="4359" max="4359" width="2.42578125" style="71" customWidth="1"/>
    <col min="4360" max="4361" width="14.5703125" style="71" customWidth="1"/>
    <col min="4362" max="4362" width="2.42578125" style="71" customWidth="1"/>
    <col min="4363" max="4364" width="14.5703125" style="71" customWidth="1"/>
    <col min="4365" max="4365" width="13" style="71" customWidth="1"/>
    <col min="4366" max="4366" width="10.42578125" style="71" customWidth="1"/>
    <col min="4367" max="4370" width="9.42578125" style="71"/>
    <col min="4371" max="4371" width="20" style="71" bestFit="1" customWidth="1"/>
    <col min="4372" max="4372" width="10.42578125" style="71" bestFit="1" customWidth="1"/>
    <col min="4373" max="4373" width="13.42578125" style="71" bestFit="1" customWidth="1"/>
    <col min="4374" max="4374" width="10.5703125" style="71" bestFit="1" customWidth="1"/>
    <col min="4375" max="4375" width="10.42578125" style="71" bestFit="1" customWidth="1"/>
    <col min="4376" max="4377" width="10.5703125" style="71" bestFit="1" customWidth="1"/>
    <col min="4378" max="4610" width="9.42578125" style="71"/>
    <col min="4611" max="4611" width="15.42578125" style="71" customWidth="1"/>
    <col min="4612" max="4614" width="14.5703125" style="71" customWidth="1"/>
    <col min="4615" max="4615" width="2.42578125" style="71" customWidth="1"/>
    <col min="4616" max="4617" width="14.5703125" style="71" customWidth="1"/>
    <col min="4618" max="4618" width="2.42578125" style="71" customWidth="1"/>
    <col min="4619" max="4620" width="14.5703125" style="71" customWidth="1"/>
    <col min="4621" max="4621" width="13" style="71" customWidth="1"/>
    <col min="4622" max="4622" width="10.42578125" style="71" customWidth="1"/>
    <col min="4623" max="4626" width="9.42578125" style="71"/>
    <col min="4627" max="4627" width="20" style="71" bestFit="1" customWidth="1"/>
    <col min="4628" max="4628" width="10.42578125" style="71" bestFit="1" customWidth="1"/>
    <col min="4629" max="4629" width="13.42578125" style="71" bestFit="1" customWidth="1"/>
    <col min="4630" max="4630" width="10.5703125" style="71" bestFit="1" customWidth="1"/>
    <col min="4631" max="4631" width="10.42578125" style="71" bestFit="1" customWidth="1"/>
    <col min="4632" max="4633" width="10.5703125" style="71" bestFit="1" customWidth="1"/>
    <col min="4634" max="4866" width="9.42578125" style="71"/>
    <col min="4867" max="4867" width="15.42578125" style="71" customWidth="1"/>
    <col min="4868" max="4870" width="14.5703125" style="71" customWidth="1"/>
    <col min="4871" max="4871" width="2.42578125" style="71" customWidth="1"/>
    <col min="4872" max="4873" width="14.5703125" style="71" customWidth="1"/>
    <col min="4874" max="4874" width="2.42578125" style="71" customWidth="1"/>
    <col min="4875" max="4876" width="14.5703125" style="71" customWidth="1"/>
    <col min="4877" max="4877" width="13" style="71" customWidth="1"/>
    <col min="4878" max="4878" width="10.42578125" style="71" customWidth="1"/>
    <col min="4879" max="4882" width="9.42578125" style="71"/>
    <col min="4883" max="4883" width="20" style="71" bestFit="1" customWidth="1"/>
    <col min="4884" max="4884" width="10.42578125" style="71" bestFit="1" customWidth="1"/>
    <col min="4885" max="4885" width="13.42578125" style="71" bestFit="1" customWidth="1"/>
    <col min="4886" max="4886" width="10.5703125" style="71" bestFit="1" customWidth="1"/>
    <col min="4887" max="4887" width="10.42578125" style="71" bestFit="1" customWidth="1"/>
    <col min="4888" max="4889" width="10.5703125" style="71" bestFit="1" customWidth="1"/>
    <col min="4890" max="5122" width="9.42578125" style="71"/>
    <col min="5123" max="5123" width="15.42578125" style="71" customWidth="1"/>
    <col min="5124" max="5126" width="14.5703125" style="71" customWidth="1"/>
    <col min="5127" max="5127" width="2.42578125" style="71" customWidth="1"/>
    <col min="5128" max="5129" width="14.5703125" style="71" customWidth="1"/>
    <col min="5130" max="5130" width="2.42578125" style="71" customWidth="1"/>
    <col min="5131" max="5132" width="14.5703125" style="71" customWidth="1"/>
    <col min="5133" max="5133" width="13" style="71" customWidth="1"/>
    <col min="5134" max="5134" width="10.42578125" style="71" customWidth="1"/>
    <col min="5135" max="5138" width="9.42578125" style="71"/>
    <col min="5139" max="5139" width="20" style="71" bestFit="1" customWidth="1"/>
    <col min="5140" max="5140" width="10.42578125" style="71" bestFit="1" customWidth="1"/>
    <col min="5141" max="5141" width="13.42578125" style="71" bestFit="1" customWidth="1"/>
    <col min="5142" max="5142" width="10.5703125" style="71" bestFit="1" customWidth="1"/>
    <col min="5143" max="5143" width="10.42578125" style="71" bestFit="1" customWidth="1"/>
    <col min="5144" max="5145" width="10.5703125" style="71" bestFit="1" customWidth="1"/>
    <col min="5146" max="5378" width="9.42578125" style="71"/>
    <col min="5379" max="5379" width="15.42578125" style="71" customWidth="1"/>
    <col min="5380" max="5382" width="14.5703125" style="71" customWidth="1"/>
    <col min="5383" max="5383" width="2.42578125" style="71" customWidth="1"/>
    <col min="5384" max="5385" width="14.5703125" style="71" customWidth="1"/>
    <col min="5386" max="5386" width="2.42578125" style="71" customWidth="1"/>
    <col min="5387" max="5388" width="14.5703125" style="71" customWidth="1"/>
    <col min="5389" max="5389" width="13" style="71" customWidth="1"/>
    <col min="5390" max="5390" width="10.42578125" style="71" customWidth="1"/>
    <col min="5391" max="5394" width="9.42578125" style="71"/>
    <col min="5395" max="5395" width="20" style="71" bestFit="1" customWidth="1"/>
    <col min="5396" max="5396" width="10.42578125" style="71" bestFit="1" customWidth="1"/>
    <col min="5397" max="5397" width="13.42578125" style="71" bestFit="1" customWidth="1"/>
    <col min="5398" max="5398" width="10.5703125" style="71" bestFit="1" customWidth="1"/>
    <col min="5399" max="5399" width="10.42578125" style="71" bestFit="1" customWidth="1"/>
    <col min="5400" max="5401" width="10.5703125" style="71" bestFit="1" customWidth="1"/>
    <col min="5402" max="5634" width="9.42578125" style="71"/>
    <col min="5635" max="5635" width="15.42578125" style="71" customWidth="1"/>
    <col min="5636" max="5638" width="14.5703125" style="71" customWidth="1"/>
    <col min="5639" max="5639" width="2.42578125" style="71" customWidth="1"/>
    <col min="5640" max="5641" width="14.5703125" style="71" customWidth="1"/>
    <col min="5642" max="5642" width="2.42578125" style="71" customWidth="1"/>
    <col min="5643" max="5644" width="14.5703125" style="71" customWidth="1"/>
    <col min="5645" max="5645" width="13" style="71" customWidth="1"/>
    <col min="5646" max="5646" width="10.42578125" style="71" customWidth="1"/>
    <col min="5647" max="5650" width="9.42578125" style="71"/>
    <col min="5651" max="5651" width="20" style="71" bestFit="1" customWidth="1"/>
    <col min="5652" max="5652" width="10.42578125" style="71" bestFit="1" customWidth="1"/>
    <col min="5653" max="5653" width="13.42578125" style="71" bestFit="1" customWidth="1"/>
    <col min="5654" max="5654" width="10.5703125" style="71" bestFit="1" customWidth="1"/>
    <col min="5655" max="5655" width="10.42578125" style="71" bestFit="1" customWidth="1"/>
    <col min="5656" max="5657" width="10.5703125" style="71" bestFit="1" customWidth="1"/>
    <col min="5658" max="5890" width="9.42578125" style="71"/>
    <col min="5891" max="5891" width="15.42578125" style="71" customWidth="1"/>
    <col min="5892" max="5894" width="14.5703125" style="71" customWidth="1"/>
    <col min="5895" max="5895" width="2.42578125" style="71" customWidth="1"/>
    <col min="5896" max="5897" width="14.5703125" style="71" customWidth="1"/>
    <col min="5898" max="5898" width="2.42578125" style="71" customWidth="1"/>
    <col min="5899" max="5900" width="14.5703125" style="71" customWidth="1"/>
    <col min="5901" max="5901" width="13" style="71" customWidth="1"/>
    <col min="5902" max="5902" width="10.42578125" style="71" customWidth="1"/>
    <col min="5903" max="5906" width="9.42578125" style="71"/>
    <col min="5907" max="5907" width="20" style="71" bestFit="1" customWidth="1"/>
    <col min="5908" max="5908" width="10.42578125" style="71" bestFit="1" customWidth="1"/>
    <col min="5909" max="5909" width="13.42578125" style="71" bestFit="1" customWidth="1"/>
    <col min="5910" max="5910" width="10.5703125" style="71" bestFit="1" customWidth="1"/>
    <col min="5911" max="5911" width="10.42578125" style="71" bestFit="1" customWidth="1"/>
    <col min="5912" max="5913" width="10.5703125" style="71" bestFit="1" customWidth="1"/>
    <col min="5914" max="6146" width="9.42578125" style="71"/>
    <col min="6147" max="6147" width="15.42578125" style="71" customWidth="1"/>
    <col min="6148" max="6150" width="14.5703125" style="71" customWidth="1"/>
    <col min="6151" max="6151" width="2.42578125" style="71" customWidth="1"/>
    <col min="6152" max="6153" width="14.5703125" style="71" customWidth="1"/>
    <col min="6154" max="6154" width="2.42578125" style="71" customWidth="1"/>
    <col min="6155" max="6156" width="14.5703125" style="71" customWidth="1"/>
    <col min="6157" max="6157" width="13" style="71" customWidth="1"/>
    <col min="6158" max="6158" width="10.42578125" style="71" customWidth="1"/>
    <col min="6159" max="6162" width="9.42578125" style="71"/>
    <col min="6163" max="6163" width="20" style="71" bestFit="1" customWidth="1"/>
    <col min="6164" max="6164" width="10.42578125" style="71" bestFit="1" customWidth="1"/>
    <col min="6165" max="6165" width="13.42578125" style="71" bestFit="1" customWidth="1"/>
    <col min="6166" max="6166" width="10.5703125" style="71" bestFit="1" customWidth="1"/>
    <col min="6167" max="6167" width="10.42578125" style="71" bestFit="1" customWidth="1"/>
    <col min="6168" max="6169" width="10.5703125" style="71" bestFit="1" customWidth="1"/>
    <col min="6170" max="6402" width="9.42578125" style="71"/>
    <col min="6403" max="6403" width="15.42578125" style="71" customWidth="1"/>
    <col min="6404" max="6406" width="14.5703125" style="71" customWidth="1"/>
    <col min="6407" max="6407" width="2.42578125" style="71" customWidth="1"/>
    <col min="6408" max="6409" width="14.5703125" style="71" customWidth="1"/>
    <col min="6410" max="6410" width="2.42578125" style="71" customWidth="1"/>
    <col min="6411" max="6412" width="14.5703125" style="71" customWidth="1"/>
    <col min="6413" max="6413" width="13" style="71" customWidth="1"/>
    <col min="6414" max="6414" width="10.42578125" style="71" customWidth="1"/>
    <col min="6415" max="6418" width="9.42578125" style="71"/>
    <col min="6419" max="6419" width="20" style="71" bestFit="1" customWidth="1"/>
    <col min="6420" max="6420" width="10.42578125" style="71" bestFit="1" customWidth="1"/>
    <col min="6421" max="6421" width="13.42578125" style="71" bestFit="1" customWidth="1"/>
    <col min="6422" max="6422" width="10.5703125" style="71" bestFit="1" customWidth="1"/>
    <col min="6423" max="6423" width="10.42578125" style="71" bestFit="1" customWidth="1"/>
    <col min="6424" max="6425" width="10.5703125" style="71" bestFit="1" customWidth="1"/>
    <col min="6426" max="6658" width="9.42578125" style="71"/>
    <col min="6659" max="6659" width="15.42578125" style="71" customWidth="1"/>
    <col min="6660" max="6662" width="14.5703125" style="71" customWidth="1"/>
    <col min="6663" max="6663" width="2.42578125" style="71" customWidth="1"/>
    <col min="6664" max="6665" width="14.5703125" style="71" customWidth="1"/>
    <col min="6666" max="6666" width="2.42578125" style="71" customWidth="1"/>
    <col min="6667" max="6668" width="14.5703125" style="71" customWidth="1"/>
    <col min="6669" max="6669" width="13" style="71" customWidth="1"/>
    <col min="6670" max="6670" width="10.42578125" style="71" customWidth="1"/>
    <col min="6671" max="6674" width="9.42578125" style="71"/>
    <col min="6675" max="6675" width="20" style="71" bestFit="1" customWidth="1"/>
    <col min="6676" max="6676" width="10.42578125" style="71" bestFit="1" customWidth="1"/>
    <col min="6677" max="6677" width="13.42578125" style="71" bestFit="1" customWidth="1"/>
    <col min="6678" max="6678" width="10.5703125" style="71" bestFit="1" customWidth="1"/>
    <col min="6679" max="6679" width="10.42578125" style="71" bestFit="1" customWidth="1"/>
    <col min="6680" max="6681" width="10.5703125" style="71" bestFit="1" customWidth="1"/>
    <col min="6682" max="6914" width="9.42578125" style="71"/>
    <col min="6915" max="6915" width="15.42578125" style="71" customWidth="1"/>
    <col min="6916" max="6918" width="14.5703125" style="71" customWidth="1"/>
    <col min="6919" max="6919" width="2.42578125" style="71" customWidth="1"/>
    <col min="6920" max="6921" width="14.5703125" style="71" customWidth="1"/>
    <col min="6922" max="6922" width="2.42578125" style="71" customWidth="1"/>
    <col min="6923" max="6924" width="14.5703125" style="71" customWidth="1"/>
    <col min="6925" max="6925" width="13" style="71" customWidth="1"/>
    <col min="6926" max="6926" width="10.42578125" style="71" customWidth="1"/>
    <col min="6927" max="6930" width="9.42578125" style="71"/>
    <col min="6931" max="6931" width="20" style="71" bestFit="1" customWidth="1"/>
    <col min="6932" max="6932" width="10.42578125" style="71" bestFit="1" customWidth="1"/>
    <col min="6933" max="6933" width="13.42578125" style="71" bestFit="1" customWidth="1"/>
    <col min="6934" max="6934" width="10.5703125" style="71" bestFit="1" customWidth="1"/>
    <col min="6935" max="6935" width="10.42578125" style="71" bestFit="1" customWidth="1"/>
    <col min="6936" max="6937" width="10.5703125" style="71" bestFit="1" customWidth="1"/>
    <col min="6938" max="7170" width="9.42578125" style="71"/>
    <col min="7171" max="7171" width="15.42578125" style="71" customWidth="1"/>
    <col min="7172" max="7174" width="14.5703125" style="71" customWidth="1"/>
    <col min="7175" max="7175" width="2.42578125" style="71" customWidth="1"/>
    <col min="7176" max="7177" width="14.5703125" style="71" customWidth="1"/>
    <col min="7178" max="7178" width="2.42578125" style="71" customWidth="1"/>
    <col min="7179" max="7180" width="14.5703125" style="71" customWidth="1"/>
    <col min="7181" max="7181" width="13" style="71" customWidth="1"/>
    <col min="7182" max="7182" width="10.42578125" style="71" customWidth="1"/>
    <col min="7183" max="7186" width="9.42578125" style="71"/>
    <col min="7187" max="7187" width="20" style="71" bestFit="1" customWidth="1"/>
    <col min="7188" max="7188" width="10.42578125" style="71" bestFit="1" customWidth="1"/>
    <col min="7189" max="7189" width="13.42578125" style="71" bestFit="1" customWidth="1"/>
    <col min="7190" max="7190" width="10.5703125" style="71" bestFit="1" customWidth="1"/>
    <col min="7191" max="7191" width="10.42578125" style="71" bestFit="1" customWidth="1"/>
    <col min="7192" max="7193" width="10.5703125" style="71" bestFit="1" customWidth="1"/>
    <col min="7194" max="7426" width="9.42578125" style="71"/>
    <col min="7427" max="7427" width="15.42578125" style="71" customWidth="1"/>
    <col min="7428" max="7430" width="14.5703125" style="71" customWidth="1"/>
    <col min="7431" max="7431" width="2.42578125" style="71" customWidth="1"/>
    <col min="7432" max="7433" width="14.5703125" style="71" customWidth="1"/>
    <col min="7434" max="7434" width="2.42578125" style="71" customWidth="1"/>
    <col min="7435" max="7436" width="14.5703125" style="71" customWidth="1"/>
    <col min="7437" max="7437" width="13" style="71" customWidth="1"/>
    <col min="7438" max="7438" width="10.42578125" style="71" customWidth="1"/>
    <col min="7439" max="7442" width="9.42578125" style="71"/>
    <col min="7443" max="7443" width="20" style="71" bestFit="1" customWidth="1"/>
    <col min="7444" max="7444" width="10.42578125" style="71" bestFit="1" customWidth="1"/>
    <col min="7445" max="7445" width="13.42578125" style="71" bestFit="1" customWidth="1"/>
    <col min="7446" max="7446" width="10.5703125" style="71" bestFit="1" customWidth="1"/>
    <col min="7447" max="7447" width="10.42578125" style="71" bestFit="1" customWidth="1"/>
    <col min="7448" max="7449" width="10.5703125" style="71" bestFit="1" customWidth="1"/>
    <col min="7450" max="7682" width="9.42578125" style="71"/>
    <col min="7683" max="7683" width="15.42578125" style="71" customWidth="1"/>
    <col min="7684" max="7686" width="14.5703125" style="71" customWidth="1"/>
    <col min="7687" max="7687" width="2.42578125" style="71" customWidth="1"/>
    <col min="7688" max="7689" width="14.5703125" style="71" customWidth="1"/>
    <col min="7690" max="7690" width="2.42578125" style="71" customWidth="1"/>
    <col min="7691" max="7692" width="14.5703125" style="71" customWidth="1"/>
    <col min="7693" max="7693" width="13" style="71" customWidth="1"/>
    <col min="7694" max="7694" width="10.42578125" style="71" customWidth="1"/>
    <col min="7695" max="7698" width="9.42578125" style="71"/>
    <col min="7699" max="7699" width="20" style="71" bestFit="1" customWidth="1"/>
    <col min="7700" max="7700" width="10.42578125" style="71" bestFit="1" customWidth="1"/>
    <col min="7701" max="7701" width="13.42578125" style="71" bestFit="1" customWidth="1"/>
    <col min="7702" max="7702" width="10.5703125" style="71" bestFit="1" customWidth="1"/>
    <col min="7703" max="7703" width="10.42578125" style="71" bestFit="1" customWidth="1"/>
    <col min="7704" max="7705" width="10.5703125" style="71" bestFit="1" customWidth="1"/>
    <col min="7706" max="7938" width="9.42578125" style="71"/>
    <col min="7939" max="7939" width="15.42578125" style="71" customWidth="1"/>
    <col min="7940" max="7942" width="14.5703125" style="71" customWidth="1"/>
    <col min="7943" max="7943" width="2.42578125" style="71" customWidth="1"/>
    <col min="7944" max="7945" width="14.5703125" style="71" customWidth="1"/>
    <col min="7946" max="7946" width="2.42578125" style="71" customWidth="1"/>
    <col min="7947" max="7948" width="14.5703125" style="71" customWidth="1"/>
    <col min="7949" max="7949" width="13" style="71" customWidth="1"/>
    <col min="7950" max="7950" width="10.42578125" style="71" customWidth="1"/>
    <col min="7951" max="7954" width="9.42578125" style="71"/>
    <col min="7955" max="7955" width="20" style="71" bestFit="1" customWidth="1"/>
    <col min="7956" max="7956" width="10.42578125" style="71" bestFit="1" customWidth="1"/>
    <col min="7957" max="7957" width="13.42578125" style="71" bestFit="1" customWidth="1"/>
    <col min="7958" max="7958" width="10.5703125" style="71" bestFit="1" customWidth="1"/>
    <col min="7959" max="7959" width="10.42578125" style="71" bestFit="1" customWidth="1"/>
    <col min="7960" max="7961" width="10.5703125" style="71" bestFit="1" customWidth="1"/>
    <col min="7962" max="8194" width="9.42578125" style="71"/>
    <col min="8195" max="8195" width="15.42578125" style="71" customWidth="1"/>
    <col min="8196" max="8198" width="14.5703125" style="71" customWidth="1"/>
    <col min="8199" max="8199" width="2.42578125" style="71" customWidth="1"/>
    <col min="8200" max="8201" width="14.5703125" style="71" customWidth="1"/>
    <col min="8202" max="8202" width="2.42578125" style="71" customWidth="1"/>
    <col min="8203" max="8204" width="14.5703125" style="71" customWidth="1"/>
    <col min="8205" max="8205" width="13" style="71" customWidth="1"/>
    <col min="8206" max="8206" width="10.42578125" style="71" customWidth="1"/>
    <col min="8207" max="8210" width="9.42578125" style="71"/>
    <col min="8211" max="8211" width="20" style="71" bestFit="1" customWidth="1"/>
    <col min="8212" max="8212" width="10.42578125" style="71" bestFit="1" customWidth="1"/>
    <col min="8213" max="8213" width="13.42578125" style="71" bestFit="1" customWidth="1"/>
    <col min="8214" max="8214" width="10.5703125" style="71" bestFit="1" customWidth="1"/>
    <col min="8215" max="8215" width="10.42578125" style="71" bestFit="1" customWidth="1"/>
    <col min="8216" max="8217" width="10.5703125" style="71" bestFit="1" customWidth="1"/>
    <col min="8218" max="8450" width="9.42578125" style="71"/>
    <col min="8451" max="8451" width="15.42578125" style="71" customWidth="1"/>
    <col min="8452" max="8454" width="14.5703125" style="71" customWidth="1"/>
    <col min="8455" max="8455" width="2.42578125" style="71" customWidth="1"/>
    <col min="8456" max="8457" width="14.5703125" style="71" customWidth="1"/>
    <col min="8458" max="8458" width="2.42578125" style="71" customWidth="1"/>
    <col min="8459" max="8460" width="14.5703125" style="71" customWidth="1"/>
    <col min="8461" max="8461" width="13" style="71" customWidth="1"/>
    <col min="8462" max="8462" width="10.42578125" style="71" customWidth="1"/>
    <col min="8463" max="8466" width="9.42578125" style="71"/>
    <col min="8467" max="8467" width="20" style="71" bestFit="1" customWidth="1"/>
    <col min="8468" max="8468" width="10.42578125" style="71" bestFit="1" customWidth="1"/>
    <col min="8469" max="8469" width="13.42578125" style="71" bestFit="1" customWidth="1"/>
    <col min="8470" max="8470" width="10.5703125" style="71" bestFit="1" customWidth="1"/>
    <col min="8471" max="8471" width="10.42578125" style="71" bestFit="1" customWidth="1"/>
    <col min="8472" max="8473" width="10.5703125" style="71" bestFit="1" customWidth="1"/>
    <col min="8474" max="8706" width="9.42578125" style="71"/>
    <col min="8707" max="8707" width="15.42578125" style="71" customWidth="1"/>
    <col min="8708" max="8710" width="14.5703125" style="71" customWidth="1"/>
    <col min="8711" max="8711" width="2.42578125" style="71" customWidth="1"/>
    <col min="8712" max="8713" width="14.5703125" style="71" customWidth="1"/>
    <col min="8714" max="8714" width="2.42578125" style="71" customWidth="1"/>
    <col min="8715" max="8716" width="14.5703125" style="71" customWidth="1"/>
    <col min="8717" max="8717" width="13" style="71" customWidth="1"/>
    <col min="8718" max="8718" width="10.42578125" style="71" customWidth="1"/>
    <col min="8719" max="8722" width="9.42578125" style="71"/>
    <col min="8723" max="8723" width="20" style="71" bestFit="1" customWidth="1"/>
    <col min="8724" max="8724" width="10.42578125" style="71" bestFit="1" customWidth="1"/>
    <col min="8725" max="8725" width="13.42578125" style="71" bestFit="1" customWidth="1"/>
    <col min="8726" max="8726" width="10.5703125" style="71" bestFit="1" customWidth="1"/>
    <col min="8727" max="8727" width="10.42578125" style="71" bestFit="1" customWidth="1"/>
    <col min="8728" max="8729" width="10.5703125" style="71" bestFit="1" customWidth="1"/>
    <col min="8730" max="8962" width="9.42578125" style="71"/>
    <col min="8963" max="8963" width="15.42578125" style="71" customWidth="1"/>
    <col min="8964" max="8966" width="14.5703125" style="71" customWidth="1"/>
    <col min="8967" max="8967" width="2.42578125" style="71" customWidth="1"/>
    <col min="8968" max="8969" width="14.5703125" style="71" customWidth="1"/>
    <col min="8970" max="8970" width="2.42578125" style="71" customWidth="1"/>
    <col min="8971" max="8972" width="14.5703125" style="71" customWidth="1"/>
    <col min="8973" max="8973" width="13" style="71" customWidth="1"/>
    <col min="8974" max="8974" width="10.42578125" style="71" customWidth="1"/>
    <col min="8975" max="8978" width="9.42578125" style="71"/>
    <col min="8979" max="8979" width="20" style="71" bestFit="1" customWidth="1"/>
    <col min="8980" max="8980" width="10.42578125" style="71" bestFit="1" customWidth="1"/>
    <col min="8981" max="8981" width="13.42578125" style="71" bestFit="1" customWidth="1"/>
    <col min="8982" max="8982" width="10.5703125" style="71" bestFit="1" customWidth="1"/>
    <col min="8983" max="8983" width="10.42578125" style="71" bestFit="1" customWidth="1"/>
    <col min="8984" max="8985" width="10.5703125" style="71" bestFit="1" customWidth="1"/>
    <col min="8986" max="9218" width="9.42578125" style="71"/>
    <col min="9219" max="9219" width="15.42578125" style="71" customWidth="1"/>
    <col min="9220" max="9222" width="14.5703125" style="71" customWidth="1"/>
    <col min="9223" max="9223" width="2.42578125" style="71" customWidth="1"/>
    <col min="9224" max="9225" width="14.5703125" style="71" customWidth="1"/>
    <col min="9226" max="9226" width="2.42578125" style="71" customWidth="1"/>
    <col min="9227" max="9228" width="14.5703125" style="71" customWidth="1"/>
    <col min="9229" max="9229" width="13" style="71" customWidth="1"/>
    <col min="9230" max="9230" width="10.42578125" style="71" customWidth="1"/>
    <col min="9231" max="9234" width="9.42578125" style="71"/>
    <col min="9235" max="9235" width="20" style="71" bestFit="1" customWidth="1"/>
    <col min="9236" max="9236" width="10.42578125" style="71" bestFit="1" customWidth="1"/>
    <col min="9237" max="9237" width="13.42578125" style="71" bestFit="1" customWidth="1"/>
    <col min="9238" max="9238" width="10.5703125" style="71" bestFit="1" customWidth="1"/>
    <col min="9239" max="9239" width="10.42578125" style="71" bestFit="1" customWidth="1"/>
    <col min="9240" max="9241" width="10.5703125" style="71" bestFit="1" customWidth="1"/>
    <col min="9242" max="9474" width="9.42578125" style="71"/>
    <col min="9475" max="9475" width="15.42578125" style="71" customWidth="1"/>
    <col min="9476" max="9478" width="14.5703125" style="71" customWidth="1"/>
    <col min="9479" max="9479" width="2.42578125" style="71" customWidth="1"/>
    <col min="9480" max="9481" width="14.5703125" style="71" customWidth="1"/>
    <col min="9482" max="9482" width="2.42578125" style="71" customWidth="1"/>
    <col min="9483" max="9484" width="14.5703125" style="71" customWidth="1"/>
    <col min="9485" max="9485" width="13" style="71" customWidth="1"/>
    <col min="9486" max="9486" width="10.42578125" style="71" customWidth="1"/>
    <col min="9487" max="9490" width="9.42578125" style="71"/>
    <col min="9491" max="9491" width="20" style="71" bestFit="1" customWidth="1"/>
    <col min="9492" max="9492" width="10.42578125" style="71" bestFit="1" customWidth="1"/>
    <col min="9493" max="9493" width="13.42578125" style="71" bestFit="1" customWidth="1"/>
    <col min="9494" max="9494" width="10.5703125" style="71" bestFit="1" customWidth="1"/>
    <col min="9495" max="9495" width="10.42578125" style="71" bestFit="1" customWidth="1"/>
    <col min="9496" max="9497" width="10.5703125" style="71" bestFit="1" customWidth="1"/>
    <col min="9498" max="9730" width="9.42578125" style="71"/>
    <col min="9731" max="9731" width="15.42578125" style="71" customWidth="1"/>
    <col min="9732" max="9734" width="14.5703125" style="71" customWidth="1"/>
    <col min="9735" max="9735" width="2.42578125" style="71" customWidth="1"/>
    <col min="9736" max="9737" width="14.5703125" style="71" customWidth="1"/>
    <col min="9738" max="9738" width="2.42578125" style="71" customWidth="1"/>
    <col min="9739" max="9740" width="14.5703125" style="71" customWidth="1"/>
    <col min="9741" max="9741" width="13" style="71" customWidth="1"/>
    <col min="9742" max="9742" width="10.42578125" style="71" customWidth="1"/>
    <col min="9743" max="9746" width="9.42578125" style="71"/>
    <col min="9747" max="9747" width="20" style="71" bestFit="1" customWidth="1"/>
    <col min="9748" max="9748" width="10.42578125" style="71" bestFit="1" customWidth="1"/>
    <col min="9749" max="9749" width="13.42578125" style="71" bestFit="1" customWidth="1"/>
    <col min="9750" max="9750" width="10.5703125" style="71" bestFit="1" customWidth="1"/>
    <col min="9751" max="9751" width="10.42578125" style="71" bestFit="1" customWidth="1"/>
    <col min="9752" max="9753" width="10.5703125" style="71" bestFit="1" customWidth="1"/>
    <col min="9754" max="9986" width="9.42578125" style="71"/>
    <col min="9987" max="9987" width="15.42578125" style="71" customWidth="1"/>
    <col min="9988" max="9990" width="14.5703125" style="71" customWidth="1"/>
    <col min="9991" max="9991" width="2.42578125" style="71" customWidth="1"/>
    <col min="9992" max="9993" width="14.5703125" style="71" customWidth="1"/>
    <col min="9994" max="9994" width="2.42578125" style="71" customWidth="1"/>
    <col min="9995" max="9996" width="14.5703125" style="71" customWidth="1"/>
    <col min="9997" max="9997" width="13" style="71" customWidth="1"/>
    <col min="9998" max="9998" width="10.42578125" style="71" customWidth="1"/>
    <col min="9999" max="10002" width="9.42578125" style="71"/>
    <col min="10003" max="10003" width="20" style="71" bestFit="1" customWidth="1"/>
    <col min="10004" max="10004" width="10.42578125" style="71" bestFit="1" customWidth="1"/>
    <col min="10005" max="10005" width="13.42578125" style="71" bestFit="1" customWidth="1"/>
    <col min="10006" max="10006" width="10.5703125" style="71" bestFit="1" customWidth="1"/>
    <col min="10007" max="10007" width="10.42578125" style="71" bestFit="1" customWidth="1"/>
    <col min="10008" max="10009" width="10.5703125" style="71" bestFit="1" customWidth="1"/>
    <col min="10010" max="10242" width="9.42578125" style="71"/>
    <col min="10243" max="10243" width="15.42578125" style="71" customWidth="1"/>
    <col min="10244" max="10246" width="14.5703125" style="71" customWidth="1"/>
    <col min="10247" max="10247" width="2.42578125" style="71" customWidth="1"/>
    <col min="10248" max="10249" width="14.5703125" style="71" customWidth="1"/>
    <col min="10250" max="10250" width="2.42578125" style="71" customWidth="1"/>
    <col min="10251" max="10252" width="14.5703125" style="71" customWidth="1"/>
    <col min="10253" max="10253" width="13" style="71" customWidth="1"/>
    <col min="10254" max="10254" width="10.42578125" style="71" customWidth="1"/>
    <col min="10255" max="10258" width="9.42578125" style="71"/>
    <col min="10259" max="10259" width="20" style="71" bestFit="1" customWidth="1"/>
    <col min="10260" max="10260" width="10.42578125" style="71" bestFit="1" customWidth="1"/>
    <col min="10261" max="10261" width="13.42578125" style="71" bestFit="1" customWidth="1"/>
    <col min="10262" max="10262" width="10.5703125" style="71" bestFit="1" customWidth="1"/>
    <col min="10263" max="10263" width="10.42578125" style="71" bestFit="1" customWidth="1"/>
    <col min="10264" max="10265" width="10.5703125" style="71" bestFit="1" customWidth="1"/>
    <col min="10266" max="10498" width="9.42578125" style="71"/>
    <col min="10499" max="10499" width="15.42578125" style="71" customWidth="1"/>
    <col min="10500" max="10502" width="14.5703125" style="71" customWidth="1"/>
    <col min="10503" max="10503" width="2.42578125" style="71" customWidth="1"/>
    <col min="10504" max="10505" width="14.5703125" style="71" customWidth="1"/>
    <col min="10506" max="10506" width="2.42578125" style="71" customWidth="1"/>
    <col min="10507" max="10508" width="14.5703125" style="71" customWidth="1"/>
    <col min="10509" max="10509" width="13" style="71" customWidth="1"/>
    <col min="10510" max="10510" width="10.42578125" style="71" customWidth="1"/>
    <col min="10511" max="10514" width="9.42578125" style="71"/>
    <col min="10515" max="10515" width="20" style="71" bestFit="1" customWidth="1"/>
    <col min="10516" max="10516" width="10.42578125" style="71" bestFit="1" customWidth="1"/>
    <col min="10517" max="10517" width="13.42578125" style="71" bestFit="1" customWidth="1"/>
    <col min="10518" max="10518" width="10.5703125" style="71" bestFit="1" customWidth="1"/>
    <col min="10519" max="10519" width="10.42578125" style="71" bestFit="1" customWidth="1"/>
    <col min="10520" max="10521" width="10.5703125" style="71" bestFit="1" customWidth="1"/>
    <col min="10522" max="10754" width="9.42578125" style="71"/>
    <col min="10755" max="10755" width="15.42578125" style="71" customWidth="1"/>
    <col min="10756" max="10758" width="14.5703125" style="71" customWidth="1"/>
    <col min="10759" max="10759" width="2.42578125" style="71" customWidth="1"/>
    <col min="10760" max="10761" width="14.5703125" style="71" customWidth="1"/>
    <col min="10762" max="10762" width="2.42578125" style="71" customWidth="1"/>
    <col min="10763" max="10764" width="14.5703125" style="71" customWidth="1"/>
    <col min="10765" max="10765" width="13" style="71" customWidth="1"/>
    <col min="10766" max="10766" width="10.42578125" style="71" customWidth="1"/>
    <col min="10767" max="10770" width="9.42578125" style="71"/>
    <col min="10771" max="10771" width="20" style="71" bestFit="1" customWidth="1"/>
    <col min="10772" max="10772" width="10.42578125" style="71" bestFit="1" customWidth="1"/>
    <col min="10773" max="10773" width="13.42578125" style="71" bestFit="1" customWidth="1"/>
    <col min="10774" max="10774" width="10.5703125" style="71" bestFit="1" customWidth="1"/>
    <col min="10775" max="10775" width="10.42578125" style="71" bestFit="1" customWidth="1"/>
    <col min="10776" max="10777" width="10.5703125" style="71" bestFit="1" customWidth="1"/>
    <col min="10778" max="11010" width="9.42578125" style="71"/>
    <col min="11011" max="11011" width="15.42578125" style="71" customWidth="1"/>
    <col min="11012" max="11014" width="14.5703125" style="71" customWidth="1"/>
    <col min="11015" max="11015" width="2.42578125" style="71" customWidth="1"/>
    <col min="11016" max="11017" width="14.5703125" style="71" customWidth="1"/>
    <col min="11018" max="11018" width="2.42578125" style="71" customWidth="1"/>
    <col min="11019" max="11020" width="14.5703125" style="71" customWidth="1"/>
    <col min="11021" max="11021" width="13" style="71" customWidth="1"/>
    <col min="11022" max="11022" width="10.42578125" style="71" customWidth="1"/>
    <col min="11023" max="11026" width="9.42578125" style="71"/>
    <col min="11027" max="11027" width="20" style="71" bestFit="1" customWidth="1"/>
    <col min="11028" max="11028" width="10.42578125" style="71" bestFit="1" customWidth="1"/>
    <col min="11029" max="11029" width="13.42578125" style="71" bestFit="1" customWidth="1"/>
    <col min="11030" max="11030" width="10.5703125" style="71" bestFit="1" customWidth="1"/>
    <col min="11031" max="11031" width="10.42578125" style="71" bestFit="1" customWidth="1"/>
    <col min="11032" max="11033" width="10.5703125" style="71" bestFit="1" customWidth="1"/>
    <col min="11034" max="11266" width="9.42578125" style="71"/>
    <col min="11267" max="11267" width="15.42578125" style="71" customWidth="1"/>
    <col min="11268" max="11270" width="14.5703125" style="71" customWidth="1"/>
    <col min="11271" max="11271" width="2.42578125" style="71" customWidth="1"/>
    <col min="11272" max="11273" width="14.5703125" style="71" customWidth="1"/>
    <col min="11274" max="11274" width="2.42578125" style="71" customWidth="1"/>
    <col min="11275" max="11276" width="14.5703125" style="71" customWidth="1"/>
    <col min="11277" max="11277" width="13" style="71" customWidth="1"/>
    <col min="11278" max="11278" width="10.42578125" style="71" customWidth="1"/>
    <col min="11279" max="11282" width="9.42578125" style="71"/>
    <col min="11283" max="11283" width="20" style="71" bestFit="1" customWidth="1"/>
    <col min="11284" max="11284" width="10.42578125" style="71" bestFit="1" customWidth="1"/>
    <col min="11285" max="11285" width="13.42578125" style="71" bestFit="1" customWidth="1"/>
    <col min="11286" max="11286" width="10.5703125" style="71" bestFit="1" customWidth="1"/>
    <col min="11287" max="11287" width="10.42578125" style="71" bestFit="1" customWidth="1"/>
    <col min="11288" max="11289" width="10.5703125" style="71" bestFit="1" customWidth="1"/>
    <col min="11290" max="11522" width="9.42578125" style="71"/>
    <col min="11523" max="11523" width="15.42578125" style="71" customWidth="1"/>
    <col min="11524" max="11526" width="14.5703125" style="71" customWidth="1"/>
    <col min="11527" max="11527" width="2.42578125" style="71" customWidth="1"/>
    <col min="11528" max="11529" width="14.5703125" style="71" customWidth="1"/>
    <col min="11530" max="11530" width="2.42578125" style="71" customWidth="1"/>
    <col min="11531" max="11532" width="14.5703125" style="71" customWidth="1"/>
    <col min="11533" max="11533" width="13" style="71" customWidth="1"/>
    <col min="11534" max="11534" width="10.42578125" style="71" customWidth="1"/>
    <col min="11535" max="11538" width="9.42578125" style="71"/>
    <col min="11539" max="11539" width="20" style="71" bestFit="1" customWidth="1"/>
    <col min="11540" max="11540" width="10.42578125" style="71" bestFit="1" customWidth="1"/>
    <col min="11541" max="11541" width="13.42578125" style="71" bestFit="1" customWidth="1"/>
    <col min="11542" max="11542" width="10.5703125" style="71" bestFit="1" customWidth="1"/>
    <col min="11543" max="11543" width="10.42578125" style="71" bestFit="1" customWidth="1"/>
    <col min="11544" max="11545" width="10.5703125" style="71" bestFit="1" customWidth="1"/>
    <col min="11546" max="11778" width="9.42578125" style="71"/>
    <col min="11779" max="11779" width="15.42578125" style="71" customWidth="1"/>
    <col min="11780" max="11782" width="14.5703125" style="71" customWidth="1"/>
    <col min="11783" max="11783" width="2.42578125" style="71" customWidth="1"/>
    <col min="11784" max="11785" width="14.5703125" style="71" customWidth="1"/>
    <col min="11786" max="11786" width="2.42578125" style="71" customWidth="1"/>
    <col min="11787" max="11788" width="14.5703125" style="71" customWidth="1"/>
    <col min="11789" max="11789" width="13" style="71" customWidth="1"/>
    <col min="11790" max="11790" width="10.42578125" style="71" customWidth="1"/>
    <col min="11791" max="11794" width="9.42578125" style="71"/>
    <col min="11795" max="11795" width="20" style="71" bestFit="1" customWidth="1"/>
    <col min="11796" max="11796" width="10.42578125" style="71" bestFit="1" customWidth="1"/>
    <col min="11797" max="11797" width="13.42578125" style="71" bestFit="1" customWidth="1"/>
    <col min="11798" max="11798" width="10.5703125" style="71" bestFit="1" customWidth="1"/>
    <col min="11799" max="11799" width="10.42578125" style="71" bestFit="1" customWidth="1"/>
    <col min="11800" max="11801" width="10.5703125" style="71" bestFit="1" customWidth="1"/>
    <col min="11802" max="12034" width="9.42578125" style="71"/>
    <col min="12035" max="12035" width="15.42578125" style="71" customWidth="1"/>
    <col min="12036" max="12038" width="14.5703125" style="71" customWidth="1"/>
    <col min="12039" max="12039" width="2.42578125" style="71" customWidth="1"/>
    <col min="12040" max="12041" width="14.5703125" style="71" customWidth="1"/>
    <col min="12042" max="12042" width="2.42578125" style="71" customWidth="1"/>
    <col min="12043" max="12044" width="14.5703125" style="71" customWidth="1"/>
    <col min="12045" max="12045" width="13" style="71" customWidth="1"/>
    <col min="12046" max="12046" width="10.42578125" style="71" customWidth="1"/>
    <col min="12047" max="12050" width="9.42578125" style="71"/>
    <col min="12051" max="12051" width="20" style="71" bestFit="1" customWidth="1"/>
    <col min="12052" max="12052" width="10.42578125" style="71" bestFit="1" customWidth="1"/>
    <col min="12053" max="12053" width="13.42578125" style="71" bestFit="1" customWidth="1"/>
    <col min="12054" max="12054" width="10.5703125" style="71" bestFit="1" customWidth="1"/>
    <col min="12055" max="12055" width="10.42578125" style="71" bestFit="1" customWidth="1"/>
    <col min="12056" max="12057" width="10.5703125" style="71" bestFit="1" customWidth="1"/>
    <col min="12058" max="12290" width="9.42578125" style="71"/>
    <col min="12291" max="12291" width="15.42578125" style="71" customWidth="1"/>
    <col min="12292" max="12294" width="14.5703125" style="71" customWidth="1"/>
    <col min="12295" max="12295" width="2.42578125" style="71" customWidth="1"/>
    <col min="12296" max="12297" width="14.5703125" style="71" customWidth="1"/>
    <col min="12298" max="12298" width="2.42578125" style="71" customWidth="1"/>
    <col min="12299" max="12300" width="14.5703125" style="71" customWidth="1"/>
    <col min="12301" max="12301" width="13" style="71" customWidth="1"/>
    <col min="12302" max="12302" width="10.42578125" style="71" customWidth="1"/>
    <col min="12303" max="12306" width="9.42578125" style="71"/>
    <col min="12307" max="12307" width="20" style="71" bestFit="1" customWidth="1"/>
    <col min="12308" max="12308" width="10.42578125" style="71" bestFit="1" customWidth="1"/>
    <col min="12309" max="12309" width="13.42578125" style="71" bestFit="1" customWidth="1"/>
    <col min="12310" max="12310" width="10.5703125" style="71" bestFit="1" customWidth="1"/>
    <col min="12311" max="12311" width="10.42578125" style="71" bestFit="1" customWidth="1"/>
    <col min="12312" max="12313" width="10.5703125" style="71" bestFit="1" customWidth="1"/>
    <col min="12314" max="12546" width="9.42578125" style="71"/>
    <col min="12547" max="12547" width="15.42578125" style="71" customWidth="1"/>
    <col min="12548" max="12550" width="14.5703125" style="71" customWidth="1"/>
    <col min="12551" max="12551" width="2.42578125" style="71" customWidth="1"/>
    <col min="12552" max="12553" width="14.5703125" style="71" customWidth="1"/>
    <col min="12554" max="12554" width="2.42578125" style="71" customWidth="1"/>
    <col min="12555" max="12556" width="14.5703125" style="71" customWidth="1"/>
    <col min="12557" max="12557" width="13" style="71" customWidth="1"/>
    <col min="12558" max="12558" width="10.42578125" style="71" customWidth="1"/>
    <col min="12559" max="12562" width="9.42578125" style="71"/>
    <col min="12563" max="12563" width="20" style="71" bestFit="1" customWidth="1"/>
    <col min="12564" max="12564" width="10.42578125" style="71" bestFit="1" customWidth="1"/>
    <col min="12565" max="12565" width="13.42578125" style="71" bestFit="1" customWidth="1"/>
    <col min="12566" max="12566" width="10.5703125" style="71" bestFit="1" customWidth="1"/>
    <col min="12567" max="12567" width="10.42578125" style="71" bestFit="1" customWidth="1"/>
    <col min="12568" max="12569" width="10.5703125" style="71" bestFit="1" customWidth="1"/>
    <col min="12570" max="12802" width="9.42578125" style="71"/>
    <col min="12803" max="12803" width="15.42578125" style="71" customWidth="1"/>
    <col min="12804" max="12806" width="14.5703125" style="71" customWidth="1"/>
    <col min="12807" max="12807" width="2.42578125" style="71" customWidth="1"/>
    <col min="12808" max="12809" width="14.5703125" style="71" customWidth="1"/>
    <col min="12810" max="12810" width="2.42578125" style="71" customWidth="1"/>
    <col min="12811" max="12812" width="14.5703125" style="71" customWidth="1"/>
    <col min="12813" max="12813" width="13" style="71" customWidth="1"/>
    <col min="12814" max="12814" width="10.42578125" style="71" customWidth="1"/>
    <col min="12815" max="12818" width="9.42578125" style="71"/>
    <col min="12819" max="12819" width="20" style="71" bestFit="1" customWidth="1"/>
    <col min="12820" max="12820" width="10.42578125" style="71" bestFit="1" customWidth="1"/>
    <col min="12821" max="12821" width="13.42578125" style="71" bestFit="1" customWidth="1"/>
    <col min="12822" max="12822" width="10.5703125" style="71" bestFit="1" customWidth="1"/>
    <col min="12823" max="12823" width="10.42578125" style="71" bestFit="1" customWidth="1"/>
    <col min="12824" max="12825" width="10.5703125" style="71" bestFit="1" customWidth="1"/>
    <col min="12826" max="13058" width="9.42578125" style="71"/>
    <col min="13059" max="13059" width="15.42578125" style="71" customWidth="1"/>
    <col min="13060" max="13062" width="14.5703125" style="71" customWidth="1"/>
    <col min="13063" max="13063" width="2.42578125" style="71" customWidth="1"/>
    <col min="13064" max="13065" width="14.5703125" style="71" customWidth="1"/>
    <col min="13066" max="13066" width="2.42578125" style="71" customWidth="1"/>
    <col min="13067" max="13068" width="14.5703125" style="71" customWidth="1"/>
    <col min="13069" max="13069" width="13" style="71" customWidth="1"/>
    <col min="13070" max="13070" width="10.42578125" style="71" customWidth="1"/>
    <col min="13071" max="13074" width="9.42578125" style="71"/>
    <col min="13075" max="13075" width="20" style="71" bestFit="1" customWidth="1"/>
    <col min="13076" max="13076" width="10.42578125" style="71" bestFit="1" customWidth="1"/>
    <col min="13077" max="13077" width="13.42578125" style="71" bestFit="1" customWidth="1"/>
    <col min="13078" max="13078" width="10.5703125" style="71" bestFit="1" customWidth="1"/>
    <col min="13079" max="13079" width="10.42578125" style="71" bestFit="1" customWidth="1"/>
    <col min="13080" max="13081" width="10.5703125" style="71" bestFit="1" customWidth="1"/>
    <col min="13082" max="13314" width="9.42578125" style="71"/>
    <col min="13315" max="13315" width="15.42578125" style="71" customWidth="1"/>
    <col min="13316" max="13318" width="14.5703125" style="71" customWidth="1"/>
    <col min="13319" max="13319" width="2.42578125" style="71" customWidth="1"/>
    <col min="13320" max="13321" width="14.5703125" style="71" customWidth="1"/>
    <col min="13322" max="13322" width="2.42578125" style="71" customWidth="1"/>
    <col min="13323" max="13324" width="14.5703125" style="71" customWidth="1"/>
    <col min="13325" max="13325" width="13" style="71" customWidth="1"/>
    <col min="13326" max="13326" width="10.42578125" style="71" customWidth="1"/>
    <col min="13327" max="13330" width="9.42578125" style="71"/>
    <col min="13331" max="13331" width="20" style="71" bestFit="1" customWidth="1"/>
    <col min="13332" max="13332" width="10.42578125" style="71" bestFit="1" customWidth="1"/>
    <col min="13333" max="13333" width="13.42578125" style="71" bestFit="1" customWidth="1"/>
    <col min="13334" max="13334" width="10.5703125" style="71" bestFit="1" customWidth="1"/>
    <col min="13335" max="13335" width="10.42578125" style="71" bestFit="1" customWidth="1"/>
    <col min="13336" max="13337" width="10.5703125" style="71" bestFit="1" customWidth="1"/>
    <col min="13338" max="13570" width="9.42578125" style="71"/>
    <col min="13571" max="13571" width="15.42578125" style="71" customWidth="1"/>
    <col min="13572" max="13574" width="14.5703125" style="71" customWidth="1"/>
    <col min="13575" max="13575" width="2.42578125" style="71" customWidth="1"/>
    <col min="13576" max="13577" width="14.5703125" style="71" customWidth="1"/>
    <col min="13578" max="13578" width="2.42578125" style="71" customWidth="1"/>
    <col min="13579" max="13580" width="14.5703125" style="71" customWidth="1"/>
    <col min="13581" max="13581" width="13" style="71" customWidth="1"/>
    <col min="13582" max="13582" width="10.42578125" style="71" customWidth="1"/>
    <col min="13583" max="13586" width="9.42578125" style="71"/>
    <col min="13587" max="13587" width="20" style="71" bestFit="1" customWidth="1"/>
    <col min="13588" max="13588" width="10.42578125" style="71" bestFit="1" customWidth="1"/>
    <col min="13589" max="13589" width="13.42578125" style="71" bestFit="1" customWidth="1"/>
    <col min="13590" max="13590" width="10.5703125" style="71" bestFit="1" customWidth="1"/>
    <col min="13591" max="13591" width="10.42578125" style="71" bestFit="1" customWidth="1"/>
    <col min="13592" max="13593" width="10.5703125" style="71" bestFit="1" customWidth="1"/>
    <col min="13594" max="13826" width="9.42578125" style="71"/>
    <col min="13827" max="13827" width="15.42578125" style="71" customWidth="1"/>
    <col min="13828" max="13830" width="14.5703125" style="71" customWidth="1"/>
    <col min="13831" max="13831" width="2.42578125" style="71" customWidth="1"/>
    <col min="13832" max="13833" width="14.5703125" style="71" customWidth="1"/>
    <col min="13834" max="13834" width="2.42578125" style="71" customWidth="1"/>
    <col min="13835" max="13836" width="14.5703125" style="71" customWidth="1"/>
    <col min="13837" max="13837" width="13" style="71" customWidth="1"/>
    <col min="13838" max="13838" width="10.42578125" style="71" customWidth="1"/>
    <col min="13839" max="13842" width="9.42578125" style="71"/>
    <col min="13843" max="13843" width="20" style="71" bestFit="1" customWidth="1"/>
    <col min="13844" max="13844" width="10.42578125" style="71" bestFit="1" customWidth="1"/>
    <col min="13845" max="13845" width="13.42578125" style="71" bestFit="1" customWidth="1"/>
    <col min="13846" max="13846" width="10.5703125" style="71" bestFit="1" customWidth="1"/>
    <col min="13847" max="13847" width="10.42578125" style="71" bestFit="1" customWidth="1"/>
    <col min="13848" max="13849" width="10.5703125" style="71" bestFit="1" customWidth="1"/>
    <col min="13850" max="14082" width="9.42578125" style="71"/>
    <col min="14083" max="14083" width="15.42578125" style="71" customWidth="1"/>
    <col min="14084" max="14086" width="14.5703125" style="71" customWidth="1"/>
    <col min="14087" max="14087" width="2.42578125" style="71" customWidth="1"/>
    <col min="14088" max="14089" width="14.5703125" style="71" customWidth="1"/>
    <col min="14090" max="14090" width="2.42578125" style="71" customWidth="1"/>
    <col min="14091" max="14092" width="14.5703125" style="71" customWidth="1"/>
    <col min="14093" max="14093" width="13" style="71" customWidth="1"/>
    <col min="14094" max="14094" width="10.42578125" style="71" customWidth="1"/>
    <col min="14095" max="14098" width="9.42578125" style="71"/>
    <col min="14099" max="14099" width="20" style="71" bestFit="1" customWidth="1"/>
    <col min="14100" max="14100" width="10.42578125" style="71" bestFit="1" customWidth="1"/>
    <col min="14101" max="14101" width="13.42578125" style="71" bestFit="1" customWidth="1"/>
    <col min="14102" max="14102" width="10.5703125" style="71" bestFit="1" customWidth="1"/>
    <col min="14103" max="14103" width="10.42578125" style="71" bestFit="1" customWidth="1"/>
    <col min="14104" max="14105" width="10.5703125" style="71" bestFit="1" customWidth="1"/>
    <col min="14106" max="14338" width="9.42578125" style="71"/>
    <col min="14339" max="14339" width="15.42578125" style="71" customWidth="1"/>
    <col min="14340" max="14342" width="14.5703125" style="71" customWidth="1"/>
    <col min="14343" max="14343" width="2.42578125" style="71" customWidth="1"/>
    <col min="14344" max="14345" width="14.5703125" style="71" customWidth="1"/>
    <col min="14346" max="14346" width="2.42578125" style="71" customWidth="1"/>
    <col min="14347" max="14348" width="14.5703125" style="71" customWidth="1"/>
    <col min="14349" max="14349" width="13" style="71" customWidth="1"/>
    <col min="14350" max="14350" width="10.42578125" style="71" customWidth="1"/>
    <col min="14351" max="14354" width="9.42578125" style="71"/>
    <col min="14355" max="14355" width="20" style="71" bestFit="1" customWidth="1"/>
    <col min="14356" max="14356" width="10.42578125" style="71" bestFit="1" customWidth="1"/>
    <col min="14357" max="14357" width="13.42578125" style="71" bestFit="1" customWidth="1"/>
    <col min="14358" max="14358" width="10.5703125" style="71" bestFit="1" customWidth="1"/>
    <col min="14359" max="14359" width="10.42578125" style="71" bestFit="1" customWidth="1"/>
    <col min="14360" max="14361" width="10.5703125" style="71" bestFit="1" customWidth="1"/>
    <col min="14362" max="14594" width="9.42578125" style="71"/>
    <col min="14595" max="14595" width="15.42578125" style="71" customWidth="1"/>
    <col min="14596" max="14598" width="14.5703125" style="71" customWidth="1"/>
    <col min="14599" max="14599" width="2.42578125" style="71" customWidth="1"/>
    <col min="14600" max="14601" width="14.5703125" style="71" customWidth="1"/>
    <col min="14602" max="14602" width="2.42578125" style="71" customWidth="1"/>
    <col min="14603" max="14604" width="14.5703125" style="71" customWidth="1"/>
    <col min="14605" max="14605" width="13" style="71" customWidth="1"/>
    <col min="14606" max="14606" width="10.42578125" style="71" customWidth="1"/>
    <col min="14607" max="14610" width="9.42578125" style="71"/>
    <col min="14611" max="14611" width="20" style="71" bestFit="1" customWidth="1"/>
    <col min="14612" max="14612" width="10.42578125" style="71" bestFit="1" customWidth="1"/>
    <col min="14613" max="14613" width="13.42578125" style="71" bestFit="1" customWidth="1"/>
    <col min="14614" max="14614" width="10.5703125" style="71" bestFit="1" customWidth="1"/>
    <col min="14615" max="14615" width="10.42578125" style="71" bestFit="1" customWidth="1"/>
    <col min="14616" max="14617" width="10.5703125" style="71" bestFit="1" customWidth="1"/>
    <col min="14618" max="14850" width="9.42578125" style="71"/>
    <col min="14851" max="14851" width="15.42578125" style="71" customWidth="1"/>
    <col min="14852" max="14854" width="14.5703125" style="71" customWidth="1"/>
    <col min="14855" max="14855" width="2.42578125" style="71" customWidth="1"/>
    <col min="14856" max="14857" width="14.5703125" style="71" customWidth="1"/>
    <col min="14858" max="14858" width="2.42578125" style="71" customWidth="1"/>
    <col min="14859" max="14860" width="14.5703125" style="71" customWidth="1"/>
    <col min="14861" max="14861" width="13" style="71" customWidth="1"/>
    <col min="14862" max="14862" width="10.42578125" style="71" customWidth="1"/>
    <col min="14863" max="14866" width="9.42578125" style="71"/>
    <col min="14867" max="14867" width="20" style="71" bestFit="1" customWidth="1"/>
    <col min="14868" max="14868" width="10.42578125" style="71" bestFit="1" customWidth="1"/>
    <col min="14869" max="14869" width="13.42578125" style="71" bestFit="1" customWidth="1"/>
    <col min="14870" max="14870" width="10.5703125" style="71" bestFit="1" customWidth="1"/>
    <col min="14871" max="14871" width="10.42578125" style="71" bestFit="1" customWidth="1"/>
    <col min="14872" max="14873" width="10.5703125" style="71" bestFit="1" customWidth="1"/>
    <col min="14874" max="15106" width="9.42578125" style="71"/>
    <col min="15107" max="15107" width="15.42578125" style="71" customWidth="1"/>
    <col min="15108" max="15110" width="14.5703125" style="71" customWidth="1"/>
    <col min="15111" max="15111" width="2.42578125" style="71" customWidth="1"/>
    <col min="15112" max="15113" width="14.5703125" style="71" customWidth="1"/>
    <col min="15114" max="15114" width="2.42578125" style="71" customWidth="1"/>
    <col min="15115" max="15116" width="14.5703125" style="71" customWidth="1"/>
    <col min="15117" max="15117" width="13" style="71" customWidth="1"/>
    <col min="15118" max="15118" width="10.42578125" style="71" customWidth="1"/>
    <col min="15119" max="15122" width="9.42578125" style="71"/>
    <col min="15123" max="15123" width="20" style="71" bestFit="1" customWidth="1"/>
    <col min="15124" max="15124" width="10.42578125" style="71" bestFit="1" customWidth="1"/>
    <col min="15125" max="15125" width="13.42578125" style="71" bestFit="1" customWidth="1"/>
    <col min="15126" max="15126" width="10.5703125" style="71" bestFit="1" customWidth="1"/>
    <col min="15127" max="15127" width="10.42578125" style="71" bestFit="1" customWidth="1"/>
    <col min="15128" max="15129" width="10.5703125" style="71" bestFit="1" customWidth="1"/>
    <col min="15130" max="15362" width="9.42578125" style="71"/>
    <col min="15363" max="15363" width="15.42578125" style="71" customWidth="1"/>
    <col min="15364" max="15366" width="14.5703125" style="71" customWidth="1"/>
    <col min="15367" max="15367" width="2.42578125" style="71" customWidth="1"/>
    <col min="15368" max="15369" width="14.5703125" style="71" customWidth="1"/>
    <col min="15370" max="15370" width="2.42578125" style="71" customWidth="1"/>
    <col min="15371" max="15372" width="14.5703125" style="71" customWidth="1"/>
    <col min="15373" max="15373" width="13" style="71" customWidth="1"/>
    <col min="15374" max="15374" width="10.42578125" style="71" customWidth="1"/>
    <col min="15375" max="15378" width="9.42578125" style="71"/>
    <col min="15379" max="15379" width="20" style="71" bestFit="1" customWidth="1"/>
    <col min="15380" max="15380" width="10.42578125" style="71" bestFit="1" customWidth="1"/>
    <col min="15381" max="15381" width="13.42578125" style="71" bestFit="1" customWidth="1"/>
    <col min="15382" max="15382" width="10.5703125" style="71" bestFit="1" customWidth="1"/>
    <col min="15383" max="15383" width="10.42578125" style="71" bestFit="1" customWidth="1"/>
    <col min="15384" max="15385" width="10.5703125" style="71" bestFit="1" customWidth="1"/>
    <col min="15386" max="15618" width="9.42578125" style="71"/>
    <col min="15619" max="15619" width="15.42578125" style="71" customWidth="1"/>
    <col min="15620" max="15622" width="14.5703125" style="71" customWidth="1"/>
    <col min="15623" max="15623" width="2.42578125" style="71" customWidth="1"/>
    <col min="15624" max="15625" width="14.5703125" style="71" customWidth="1"/>
    <col min="15626" max="15626" width="2.42578125" style="71" customWidth="1"/>
    <col min="15627" max="15628" width="14.5703125" style="71" customWidth="1"/>
    <col min="15629" max="15629" width="13" style="71" customWidth="1"/>
    <col min="15630" max="15630" width="10.42578125" style="71" customWidth="1"/>
    <col min="15631" max="15634" width="9.42578125" style="71"/>
    <col min="15635" max="15635" width="20" style="71" bestFit="1" customWidth="1"/>
    <col min="15636" max="15636" width="10.42578125" style="71" bestFit="1" customWidth="1"/>
    <col min="15637" max="15637" width="13.42578125" style="71" bestFit="1" customWidth="1"/>
    <col min="15638" max="15638" width="10.5703125" style="71" bestFit="1" customWidth="1"/>
    <col min="15639" max="15639" width="10.42578125" style="71" bestFit="1" customWidth="1"/>
    <col min="15640" max="15641" width="10.5703125" style="71" bestFit="1" customWidth="1"/>
    <col min="15642" max="15874" width="9.42578125" style="71"/>
    <col min="15875" max="15875" width="15.42578125" style="71" customWidth="1"/>
    <col min="15876" max="15878" width="14.5703125" style="71" customWidth="1"/>
    <col min="15879" max="15879" width="2.42578125" style="71" customWidth="1"/>
    <col min="15880" max="15881" width="14.5703125" style="71" customWidth="1"/>
    <col min="15882" max="15882" width="2.42578125" style="71" customWidth="1"/>
    <col min="15883" max="15884" width="14.5703125" style="71" customWidth="1"/>
    <col min="15885" max="15885" width="13" style="71" customWidth="1"/>
    <col min="15886" max="15886" width="10.42578125" style="71" customWidth="1"/>
    <col min="15887" max="15890" width="9.42578125" style="71"/>
    <col min="15891" max="15891" width="20" style="71" bestFit="1" customWidth="1"/>
    <col min="15892" max="15892" width="10.42578125" style="71" bestFit="1" customWidth="1"/>
    <col min="15893" max="15893" width="13.42578125" style="71" bestFit="1" customWidth="1"/>
    <col min="15894" max="15894" width="10.5703125" style="71" bestFit="1" customWidth="1"/>
    <col min="15895" max="15895" width="10.42578125" style="71" bestFit="1" customWidth="1"/>
    <col min="15896" max="15897" width="10.5703125" style="71" bestFit="1" customWidth="1"/>
    <col min="15898" max="16130" width="9.42578125" style="71"/>
    <col min="16131" max="16131" width="15.42578125" style="71" customWidth="1"/>
    <col min="16132" max="16134" width="14.5703125" style="71" customWidth="1"/>
    <col min="16135" max="16135" width="2.42578125" style="71" customWidth="1"/>
    <col min="16136" max="16137" width="14.5703125" style="71" customWidth="1"/>
    <col min="16138" max="16138" width="2.42578125" style="71" customWidth="1"/>
    <col min="16139" max="16140" width="14.5703125" style="71" customWidth="1"/>
    <col min="16141" max="16141" width="13" style="71" customWidth="1"/>
    <col min="16142" max="16142" width="10.42578125" style="71" customWidth="1"/>
    <col min="16143" max="16146" width="9.42578125" style="71"/>
    <col min="16147" max="16147" width="20" style="71" bestFit="1" customWidth="1"/>
    <col min="16148" max="16148" width="10.42578125" style="71" bestFit="1" customWidth="1"/>
    <col min="16149" max="16149" width="13.42578125" style="71" bestFit="1" customWidth="1"/>
    <col min="16150" max="16150" width="10.5703125" style="71" bestFit="1" customWidth="1"/>
    <col min="16151" max="16151" width="10.42578125" style="71" bestFit="1" customWidth="1"/>
    <col min="16152" max="16153" width="10.5703125" style="71" bestFit="1" customWidth="1"/>
    <col min="16154" max="16384" width="9.42578125" style="71"/>
  </cols>
  <sheetData>
    <row r="2" spans="3:26" ht="30">
      <c r="C2" s="183" t="s">
        <v>109</v>
      </c>
      <c r="D2" s="72"/>
      <c r="S2" s="228" t="s">
        <v>125</v>
      </c>
      <c r="T2" s="228"/>
      <c r="U2" s="228"/>
      <c r="V2" s="228"/>
      <c r="W2" s="228"/>
      <c r="X2" s="228"/>
      <c r="Y2" s="228"/>
    </row>
    <row r="3" spans="3:26" ht="18">
      <c r="C3" s="73"/>
      <c r="D3" s="72"/>
      <c r="T3" s="73"/>
      <c r="U3" s="236"/>
      <c r="V3" s="228"/>
      <c r="W3" s="228"/>
      <c r="X3" s="228"/>
      <c r="Y3" s="228"/>
    </row>
    <row r="4" spans="3:26" ht="18">
      <c r="S4" s="77"/>
      <c r="T4" s="87"/>
      <c r="U4" s="231" t="s">
        <v>107</v>
      </c>
      <c r="V4" s="235">
        <f>'6c1 - MSA Attribute - Form'!$H6</f>
        <v>0</v>
      </c>
      <c r="W4" s="228"/>
      <c r="X4" s="228"/>
      <c r="Y4" s="228"/>
    </row>
    <row r="5" spans="3:26" ht="20.25">
      <c r="G5" s="234" t="s">
        <v>108</v>
      </c>
      <c r="S5" s="77"/>
      <c r="T5" s="87"/>
      <c r="U5" s="231" t="s">
        <v>105</v>
      </c>
      <c r="V5" s="230">
        <f>'6c1 - MSA Attribute - Form'!$H7</f>
        <v>0</v>
      </c>
      <c r="W5" s="228"/>
      <c r="X5" s="228"/>
      <c r="Y5" s="228"/>
    </row>
    <row r="6" spans="3:26" ht="18">
      <c r="H6" s="77" t="s">
        <v>107</v>
      </c>
      <c r="I6" s="233">
        <f>'6c1 - MSA Attribute - Form'!H6</f>
        <v>0</v>
      </c>
      <c r="J6" s="225"/>
      <c r="K6" s="225"/>
      <c r="S6" s="77"/>
      <c r="T6" s="87"/>
      <c r="U6" s="231" t="s">
        <v>104</v>
      </c>
      <c r="V6" s="230">
        <f>'6c1 - MSA Attribute - Form'!$H8</f>
        <v>0</v>
      </c>
      <c r="W6" s="228"/>
      <c r="X6" s="228"/>
      <c r="Y6" s="228"/>
    </row>
    <row r="7" spans="3:26" ht="18">
      <c r="D7" s="232" t="s">
        <v>124</v>
      </c>
      <c r="H7" s="77" t="s">
        <v>105</v>
      </c>
      <c r="I7" s="226">
        <f>'6c1 - MSA Attribute - Form'!H7</f>
        <v>0</v>
      </c>
      <c r="J7" s="225"/>
      <c r="K7" s="225"/>
      <c r="S7" s="77"/>
      <c r="T7" s="87"/>
      <c r="U7" s="231" t="s">
        <v>102</v>
      </c>
      <c r="V7" s="230">
        <f>'6c1 - MSA Attribute - Form'!$H9</f>
        <v>0</v>
      </c>
      <c r="W7" s="228"/>
      <c r="X7" s="228"/>
      <c r="Y7" s="228"/>
    </row>
    <row r="8" spans="3:26" ht="18">
      <c r="C8" s="178">
        <v>1</v>
      </c>
      <c r="D8" s="227" t="str">
        <f>'6c1 - MSA Attribute - Form'!C8</f>
        <v>G</v>
      </c>
      <c r="E8" s="225"/>
      <c r="H8" s="77" t="s">
        <v>104</v>
      </c>
      <c r="I8" s="226">
        <f>'6c1 - MSA Attribute - Form'!H8</f>
        <v>0</v>
      </c>
      <c r="J8" s="225"/>
      <c r="K8" s="225"/>
      <c r="S8" s="228"/>
      <c r="T8" s="228"/>
      <c r="U8" s="229"/>
      <c r="V8" s="228"/>
      <c r="W8" s="228"/>
      <c r="X8" s="228"/>
      <c r="Y8" s="228"/>
    </row>
    <row r="9" spans="3:26" ht="18">
      <c r="C9" s="178">
        <v>2</v>
      </c>
      <c r="D9" s="227" t="str">
        <f>'6c1 - MSA Attribute - Form'!C9</f>
        <v>NG</v>
      </c>
      <c r="E9" s="225"/>
      <c r="H9" s="77" t="s">
        <v>102</v>
      </c>
      <c r="I9" s="226">
        <f>'6c1 - MSA Attribute - Form'!H9</f>
        <v>0</v>
      </c>
      <c r="J9" s="225"/>
      <c r="K9" s="225"/>
      <c r="S9" s="87"/>
      <c r="T9" s="224" t="s">
        <v>123</v>
      </c>
      <c r="U9" s="223"/>
      <c r="V9" s="222"/>
      <c r="W9" s="224" t="s">
        <v>122</v>
      </c>
      <c r="X9" s="223"/>
      <c r="Y9" s="222"/>
      <c r="Z9" s="221"/>
    </row>
    <row r="10" spans="3:26">
      <c r="S10" s="87" t="s">
        <v>121</v>
      </c>
      <c r="T10" s="220" t="str">
        <f>'6c1 - MSA Attribute - Form'!$D$12</f>
        <v>Individual 1</v>
      </c>
      <c r="U10" s="219" t="str">
        <f>'6c1 - MSA Attribute - Form'!$G$12</f>
        <v>Individual 2</v>
      </c>
      <c r="V10" s="218" t="str">
        <f>'6c1 - MSA Attribute - Form'!$J$12</f>
        <v>Individual 3</v>
      </c>
      <c r="W10" s="220" t="str">
        <f>'6c1 - MSA Attribute - Form'!$D$12</f>
        <v>Individual 1</v>
      </c>
      <c r="X10" s="219" t="str">
        <f>'6c1 - MSA Attribute - Form'!$G$12</f>
        <v>Individual 2</v>
      </c>
      <c r="Y10" s="218" t="str">
        <f>'6c1 - MSA Attribute - Form'!$J$12</f>
        <v>Individual 3</v>
      </c>
    </row>
    <row r="11" spans="3:26" ht="13.5" thickBot="1">
      <c r="S11" s="87" t="s">
        <v>115</v>
      </c>
      <c r="T11" s="216">
        <f>COUNTIF('6c1 - MSA Attribute - Form'!T14:T113,"&gt;=0")</f>
        <v>0</v>
      </c>
      <c r="U11" s="216">
        <f>COUNTIF('6c1 - MSA Attribute - Form'!X14:X113,"&gt;=0")</f>
        <v>0</v>
      </c>
      <c r="V11" s="216">
        <f>COUNTIF('6c1 - MSA Attribute - Form'!AB14:AB113,"&gt;=0")</f>
        <v>0</v>
      </c>
      <c r="W11" s="216">
        <f>COUNTIF('6c1 - MSA Attribute - Form'!T14:T113,"&gt;=0")</f>
        <v>0</v>
      </c>
      <c r="X11" s="216">
        <f>COUNTIF('6c1 - MSA Attribute - Form'!X14:X113,"&gt;=0")</f>
        <v>0</v>
      </c>
      <c r="Y11" s="216">
        <f>COUNTIF('6c1 - MSA Attribute - Form'!AB14:AB113,"&gt;=0")</f>
        <v>0</v>
      </c>
    </row>
    <row r="12" spans="3:26" ht="16.5" thickBot="1">
      <c r="C12" s="173" t="s">
        <v>96</v>
      </c>
      <c r="D12" s="167"/>
      <c r="E12" s="217" t="str">
        <f>'6c1 - MSA Attribute - Form'!D12</f>
        <v>Individual 1</v>
      </c>
      <c r="F12" s="171"/>
      <c r="G12" s="169"/>
      <c r="H12" s="167" t="str">
        <f>'6c1 - MSA Attribute - Form'!G12</f>
        <v>Individual 2</v>
      </c>
      <c r="I12" s="167"/>
      <c r="J12" s="169"/>
      <c r="K12" s="217" t="str">
        <f>'6c1 - MSA Attribute - Form'!J12</f>
        <v>Individual 3</v>
      </c>
      <c r="L12" s="167"/>
      <c r="M12" s="166" t="s">
        <v>92</v>
      </c>
      <c r="N12" s="165" t="s">
        <v>92</v>
      </c>
      <c r="S12" s="87" t="s">
        <v>120</v>
      </c>
      <c r="T12" s="216">
        <f>(COUNTIF('6c1 - MSA Attribute - Form'!T14:T113,"=1"))</f>
        <v>0</v>
      </c>
      <c r="U12" s="216">
        <f>(COUNTIF('6c1 - MSA Attribute - Form'!X14:X113,"=1"))</f>
        <v>0</v>
      </c>
      <c r="V12" s="216">
        <f>(COUNTIF('6c1 - MSA Attribute - Form'!AB14:AB113,"=1"))</f>
        <v>0</v>
      </c>
      <c r="W12" s="216">
        <f>(COUNTIF('6c1 - MSA Attribute - Form'!U14:U113,"=1"))</f>
        <v>0</v>
      </c>
      <c r="X12" s="216">
        <f>(COUNTIF('6c1 - MSA Attribute - Form'!Y14:Y113,"=1"))</f>
        <v>0</v>
      </c>
      <c r="Y12" s="216">
        <f>(COUNTIF('6c1 - MSA Attribute - Form'!AC14:AC113,"=1"))</f>
        <v>0</v>
      </c>
    </row>
    <row r="13" spans="3:26" ht="16.5" thickBot="1">
      <c r="C13" s="157" t="s">
        <v>89</v>
      </c>
      <c r="D13" s="215" t="s">
        <v>88</v>
      </c>
      <c r="E13" s="153" t="s">
        <v>87</v>
      </c>
      <c r="F13" s="152" t="s">
        <v>86</v>
      </c>
      <c r="G13" s="154"/>
      <c r="H13" s="153" t="s">
        <v>87</v>
      </c>
      <c r="I13" s="155" t="s">
        <v>86</v>
      </c>
      <c r="J13" s="154"/>
      <c r="K13" s="153" t="s">
        <v>87</v>
      </c>
      <c r="L13" s="152" t="s">
        <v>86</v>
      </c>
      <c r="M13" s="129" t="s">
        <v>83</v>
      </c>
      <c r="N13" s="151" t="s">
        <v>83</v>
      </c>
      <c r="S13" s="87" t="s">
        <v>119</v>
      </c>
      <c r="T13" s="87"/>
      <c r="U13" s="87"/>
      <c r="V13" s="87"/>
      <c r="W13" s="213">
        <f>'6c1 - MSA Attribute - Form'!$AN$114</f>
        <v>0</v>
      </c>
      <c r="X13" s="213">
        <f>'6c1 - MSA Attribute - Form'!$AQ$114</f>
        <v>0</v>
      </c>
      <c r="Y13" s="213">
        <f>'6c1 - MSA Attribute - Form'!$AT$114</f>
        <v>0</v>
      </c>
    </row>
    <row r="14" spans="3:26" ht="15.75">
      <c r="C14" s="193">
        <v>1</v>
      </c>
      <c r="D14" s="214" t="str">
        <f>IF(ISBLANK('6c1 - MSA Attribute - Form'!C14),"-",'6c1 - MSA Attribute - Form'!C14)</f>
        <v>-</v>
      </c>
      <c r="E14" s="191" t="str">
        <f>IF(ISBLANK('6c1 - MSA Attribute - Form'!D14),"-",'6c1 - MSA Attribute - Form'!D14)</f>
        <v>-</v>
      </c>
      <c r="F14" s="191" t="str">
        <f>IF(ISBLANK('6c1 - MSA Attribute - Form'!E14),"-",'6c1 - MSA Attribute - Form'!E14)</f>
        <v>-</v>
      </c>
      <c r="G14" s="195"/>
      <c r="H14" s="191" t="str">
        <f>IF(ISBLANK('6c1 - MSA Attribute - Form'!G14),"-",'6c1 - MSA Attribute - Form'!G14)</f>
        <v>-</v>
      </c>
      <c r="I14" s="191" t="str">
        <f>IF(ISBLANK('6c1 - MSA Attribute - Form'!H14),"-",'6c1 - MSA Attribute - Form'!H14)</f>
        <v>-</v>
      </c>
      <c r="J14" s="195"/>
      <c r="K14" s="191" t="str">
        <f>IF(ISBLANK('6c1 - MSA Attribute - Form'!J14),"-",'6c1 - MSA Attribute - Form'!J14)</f>
        <v>-</v>
      </c>
      <c r="L14" s="191" t="str">
        <f>IF(ISBLANK('6c1 - MSA Attribute - Form'!K14),"-",'6c1 - MSA Attribute - Form'!K14)</f>
        <v>-</v>
      </c>
      <c r="M14" s="131" t="str">
        <f>'6c1 - MSA Attribute - Form'!L14</f>
        <v/>
      </c>
      <c r="N14" s="131" t="str">
        <f>'6c1 - MSA Attribute - Form'!M14</f>
        <v/>
      </c>
      <c r="S14" s="87" t="s">
        <v>118</v>
      </c>
      <c r="T14" s="87"/>
      <c r="U14" s="87"/>
      <c r="V14" s="87"/>
      <c r="W14" s="213">
        <f>'6c1 - MSA Attribute - Form'!$AO$114</f>
        <v>0</v>
      </c>
      <c r="X14" s="213">
        <f>'6c1 - MSA Attribute - Form'!$AR$114</f>
        <v>0</v>
      </c>
      <c r="Y14" s="213">
        <f>'6c1 - MSA Attribute - Form'!$AU$114</f>
        <v>0</v>
      </c>
    </row>
    <row r="15" spans="3:26" ht="15.75">
      <c r="C15" s="193">
        <v>2</v>
      </c>
      <c r="D15" s="194" t="str">
        <f>IF(ISBLANK('6c1 - MSA Attribute - Form'!C15),"-",'6c1 - MSA Attribute - Form'!C15)</f>
        <v>-</v>
      </c>
      <c r="E15" s="191" t="str">
        <f>IF(ISBLANK('6c1 - MSA Attribute - Form'!D15),"-",'6c1 - MSA Attribute - Form'!D15)</f>
        <v>-</v>
      </c>
      <c r="F15" s="191" t="str">
        <f>IF(ISBLANK('6c1 - MSA Attribute - Form'!E15),"-",'6c1 - MSA Attribute - Form'!E15)</f>
        <v>-</v>
      </c>
      <c r="G15" s="195"/>
      <c r="H15" s="191" t="str">
        <f>IF(ISBLANK('6c1 - MSA Attribute - Form'!G15),"-",'6c1 - MSA Attribute - Form'!G15)</f>
        <v>-</v>
      </c>
      <c r="I15" s="191" t="str">
        <f>IF(ISBLANK('6c1 - MSA Attribute - Form'!H15),"-",'6c1 - MSA Attribute - Form'!H15)</f>
        <v>-</v>
      </c>
      <c r="J15" s="195"/>
      <c r="K15" s="191" t="str">
        <f>IF(ISBLANK('6c1 - MSA Attribute - Form'!J15),"-",'6c1 - MSA Attribute - Form'!J15)</f>
        <v>-</v>
      </c>
      <c r="L15" s="191" t="str">
        <f>IF(ISBLANK('6c1 - MSA Attribute - Form'!K15),"-",'6c1 - MSA Attribute - Form'!K15)</f>
        <v>-</v>
      </c>
      <c r="M15" s="131" t="str">
        <f>'6c1 - MSA Attribute - Form'!L15</f>
        <v/>
      </c>
      <c r="N15" s="131" t="str">
        <f>'6c1 - MSA Attribute - Form'!M15</f>
        <v/>
      </c>
      <c r="S15" s="87" t="s">
        <v>77</v>
      </c>
      <c r="T15" s="87"/>
      <c r="U15" s="87"/>
      <c r="V15" s="87"/>
      <c r="W15" s="213">
        <f>'6c1 - MSA Attribute - Form'!$AP$114</f>
        <v>0</v>
      </c>
      <c r="X15" s="213">
        <f>'6c1 - MSA Attribute - Form'!$AS$114</f>
        <v>0</v>
      </c>
      <c r="Y15" s="213">
        <f>'6c1 - MSA Attribute - Form'!$AV$114</f>
        <v>0</v>
      </c>
    </row>
    <row r="16" spans="3:26" ht="15.75">
      <c r="C16" s="193">
        <v>3</v>
      </c>
      <c r="D16" s="194" t="str">
        <f>IF(ISBLANK('6c1 - MSA Attribute - Form'!C16),"-",'6c1 - MSA Attribute - Form'!C16)</f>
        <v>-</v>
      </c>
      <c r="E16" s="191" t="str">
        <f>IF(ISBLANK('6c1 - MSA Attribute - Form'!D16),"-",'6c1 - MSA Attribute - Form'!D16)</f>
        <v>-</v>
      </c>
      <c r="F16" s="191" t="str">
        <f>IF(ISBLANK('6c1 - MSA Attribute - Form'!E16),"-",'6c1 - MSA Attribute - Form'!E16)</f>
        <v>-</v>
      </c>
      <c r="G16" s="195"/>
      <c r="H16" s="191" t="str">
        <f>IF(ISBLANK('6c1 - MSA Attribute - Form'!G16),"-",'6c1 - MSA Attribute - Form'!G16)</f>
        <v>-</v>
      </c>
      <c r="I16" s="191" t="str">
        <f>IF(ISBLANK('6c1 - MSA Attribute - Form'!H16),"-",'6c1 - MSA Attribute - Form'!H16)</f>
        <v>-</v>
      </c>
      <c r="J16" s="195"/>
      <c r="K16" s="191" t="str">
        <f>IF(ISBLANK('6c1 - MSA Attribute - Form'!J16),"-",'6c1 - MSA Attribute - Form'!J16)</f>
        <v>-</v>
      </c>
      <c r="L16" s="191" t="str">
        <f>IF(ISBLANK('6c1 - MSA Attribute - Form'!K16),"-",'6c1 - MSA Attribute - Form'!K16)</f>
        <v>-</v>
      </c>
      <c r="M16" s="131" t="str">
        <f>'6c1 - MSA Attribute - Form'!L16</f>
        <v/>
      </c>
      <c r="N16" s="131" t="str">
        <f>'6c1 - MSA Attribute - Form'!M16</f>
        <v/>
      </c>
      <c r="S16" s="87" t="s">
        <v>113</v>
      </c>
      <c r="T16" s="206" t="e">
        <f t="shared" ref="T16:Y16" si="0">IF(T12=0,1-10^(LOG10((1-0.95)/2)/T11),IF(T11=T12,1,BETAINV((1+0.95)/2,T12+1,T11-T12)))</f>
        <v>#DIV/0!</v>
      </c>
      <c r="U16" s="206" t="e">
        <f t="shared" si="0"/>
        <v>#DIV/0!</v>
      </c>
      <c r="V16" s="206" t="e">
        <f t="shared" si="0"/>
        <v>#DIV/0!</v>
      </c>
      <c r="W16" s="206" t="e">
        <f t="shared" si="0"/>
        <v>#DIV/0!</v>
      </c>
      <c r="X16" s="206" t="e">
        <f t="shared" si="0"/>
        <v>#DIV/0!</v>
      </c>
      <c r="Y16" s="206" t="e">
        <f t="shared" si="0"/>
        <v>#DIV/0!</v>
      </c>
    </row>
    <row r="17" spans="3:25" ht="15.75">
      <c r="C17" s="193">
        <v>4</v>
      </c>
      <c r="D17" s="194" t="str">
        <f>IF(ISBLANK('6c1 - MSA Attribute - Form'!C17),"-",'6c1 - MSA Attribute - Form'!C17)</f>
        <v>-</v>
      </c>
      <c r="E17" s="191" t="str">
        <f>IF(ISBLANK('6c1 - MSA Attribute - Form'!D17),"-",'6c1 - MSA Attribute - Form'!D17)</f>
        <v>-</v>
      </c>
      <c r="F17" s="191" t="str">
        <f>IF(ISBLANK('6c1 - MSA Attribute - Form'!E17),"-",'6c1 - MSA Attribute - Form'!E17)</f>
        <v>-</v>
      </c>
      <c r="G17" s="195"/>
      <c r="H17" s="191" t="str">
        <f>IF(ISBLANK('6c1 - MSA Attribute - Form'!G17),"-",'6c1 - MSA Attribute - Form'!G17)</f>
        <v>-</v>
      </c>
      <c r="I17" s="191" t="str">
        <f>IF(ISBLANK('6c1 - MSA Attribute - Form'!H17),"-",'6c1 - MSA Attribute - Form'!H17)</f>
        <v>-</v>
      </c>
      <c r="J17" s="195"/>
      <c r="K17" s="191" t="str">
        <f>IF(ISBLANK('6c1 - MSA Attribute - Form'!J17),"-",'6c1 - MSA Attribute - Form'!J17)</f>
        <v>-</v>
      </c>
      <c r="L17" s="191" t="str">
        <f>IF(ISBLANK('6c1 - MSA Attribute - Form'!K17),"-",'6c1 - MSA Attribute - Form'!K17)</f>
        <v>-</v>
      </c>
      <c r="M17" s="131" t="str">
        <f>'6c1 - MSA Attribute - Form'!L17</f>
        <v/>
      </c>
      <c r="N17" s="131" t="str">
        <f>'6c1 - MSA Attribute - Form'!M17</f>
        <v/>
      </c>
      <c r="S17" s="90" t="s">
        <v>112</v>
      </c>
      <c r="T17" s="207" t="e">
        <f t="shared" ref="T17:Y17" si="1">T12/T11</f>
        <v>#DIV/0!</v>
      </c>
      <c r="U17" s="207" t="e">
        <f t="shared" si="1"/>
        <v>#DIV/0!</v>
      </c>
      <c r="V17" s="207" t="e">
        <f t="shared" si="1"/>
        <v>#DIV/0!</v>
      </c>
      <c r="W17" s="207" t="e">
        <f t="shared" si="1"/>
        <v>#DIV/0!</v>
      </c>
      <c r="X17" s="207" t="e">
        <f t="shared" si="1"/>
        <v>#DIV/0!</v>
      </c>
      <c r="Y17" s="207" t="e">
        <f t="shared" si="1"/>
        <v>#DIV/0!</v>
      </c>
    </row>
    <row r="18" spans="3:25" ht="15.75">
      <c r="C18" s="193">
        <v>5</v>
      </c>
      <c r="D18" s="194" t="str">
        <f>IF(ISBLANK('6c1 - MSA Attribute - Form'!C18),"-",'6c1 - MSA Attribute - Form'!C18)</f>
        <v>-</v>
      </c>
      <c r="E18" s="191" t="str">
        <f>IF(ISBLANK('6c1 - MSA Attribute - Form'!D18),"-",'6c1 - MSA Attribute - Form'!D18)</f>
        <v>-</v>
      </c>
      <c r="F18" s="191" t="str">
        <f>IF(ISBLANK('6c1 - MSA Attribute - Form'!E18),"-",'6c1 - MSA Attribute - Form'!E18)</f>
        <v>-</v>
      </c>
      <c r="G18" s="195"/>
      <c r="H18" s="191" t="str">
        <f>IF(ISBLANK('6c1 - MSA Attribute - Form'!G18),"-",'6c1 - MSA Attribute - Form'!G18)</f>
        <v>-</v>
      </c>
      <c r="I18" s="191" t="str">
        <f>IF(ISBLANK('6c1 - MSA Attribute - Form'!H18),"-",'6c1 - MSA Attribute - Form'!H18)</f>
        <v>-</v>
      </c>
      <c r="J18" s="195"/>
      <c r="K18" s="191" t="str">
        <f>IF(ISBLANK('6c1 - MSA Attribute - Form'!J18),"-",'6c1 - MSA Attribute - Form'!J18)</f>
        <v>-</v>
      </c>
      <c r="L18" s="191" t="str">
        <f>IF(ISBLANK('6c1 - MSA Attribute - Form'!K18),"-",'6c1 - MSA Attribute - Form'!K18)</f>
        <v>-</v>
      </c>
      <c r="M18" s="131" t="str">
        <f>'6c1 - MSA Attribute - Form'!L18</f>
        <v/>
      </c>
      <c r="N18" s="131" t="str">
        <f>'6c1 - MSA Attribute - Form'!M18</f>
        <v/>
      </c>
      <c r="S18" s="87" t="s">
        <v>111</v>
      </c>
      <c r="T18" s="206" t="e">
        <f t="shared" ref="T18:Y18" si="2">IF(T11=T12,10^(LOG10((1-0.95)/2)/T11),IF(T12=0,0,1-BETAINV((1+0.95)/2,T11+1-T12,T12)))</f>
        <v>#DIV/0!</v>
      </c>
      <c r="U18" s="206" t="e">
        <f t="shared" si="2"/>
        <v>#DIV/0!</v>
      </c>
      <c r="V18" s="206" t="e">
        <f t="shared" si="2"/>
        <v>#DIV/0!</v>
      </c>
      <c r="W18" s="206" t="e">
        <f t="shared" si="2"/>
        <v>#DIV/0!</v>
      </c>
      <c r="X18" s="206" t="e">
        <f t="shared" si="2"/>
        <v>#DIV/0!</v>
      </c>
      <c r="Y18" s="206" t="e">
        <f t="shared" si="2"/>
        <v>#DIV/0!</v>
      </c>
    </row>
    <row r="19" spans="3:25" ht="15.75">
      <c r="C19" s="193">
        <v>6</v>
      </c>
      <c r="D19" s="194" t="str">
        <f>IF(ISBLANK('6c1 - MSA Attribute - Form'!C19),"-",'6c1 - MSA Attribute - Form'!C19)</f>
        <v>-</v>
      </c>
      <c r="E19" s="191" t="str">
        <f>IF(ISBLANK('6c1 - MSA Attribute - Form'!D19),"-",'6c1 - MSA Attribute - Form'!D19)</f>
        <v>-</v>
      </c>
      <c r="F19" s="191" t="str">
        <f>IF(ISBLANK('6c1 - MSA Attribute - Form'!E19),"-",'6c1 - MSA Attribute - Form'!E19)</f>
        <v>-</v>
      </c>
      <c r="G19" s="195"/>
      <c r="H19" s="191" t="str">
        <f>IF(ISBLANK('6c1 - MSA Attribute - Form'!G19),"-",'6c1 - MSA Attribute - Form'!G19)</f>
        <v>-</v>
      </c>
      <c r="I19" s="191" t="str">
        <f>IF(ISBLANK('6c1 - MSA Attribute - Form'!H19),"-",'6c1 - MSA Attribute - Form'!H19)</f>
        <v>-</v>
      </c>
      <c r="J19" s="195"/>
      <c r="K19" s="191" t="str">
        <f>IF(ISBLANK('6c1 - MSA Attribute - Form'!J19),"-",'6c1 - MSA Attribute - Form'!J19)</f>
        <v>-</v>
      </c>
      <c r="L19" s="191" t="str">
        <f>IF(ISBLANK('6c1 - MSA Attribute - Form'!K19),"-",'6c1 - MSA Attribute - Form'!K19)</f>
        <v>-</v>
      </c>
      <c r="M19" s="131" t="str">
        <f>'6c1 - MSA Attribute - Form'!L19</f>
        <v/>
      </c>
      <c r="N19" s="131" t="str">
        <f>'6c1 - MSA Attribute - Form'!M19</f>
        <v/>
      </c>
      <c r="S19" s="87"/>
      <c r="T19" s="205"/>
      <c r="U19" s="205"/>
      <c r="V19" s="205"/>
      <c r="W19" s="205"/>
      <c r="X19" s="205"/>
      <c r="Y19" s="205"/>
    </row>
    <row r="20" spans="3:25" ht="15.75">
      <c r="C20" s="193">
        <v>7</v>
      </c>
      <c r="D20" s="194" t="str">
        <f>IF(ISBLANK('6c1 - MSA Attribute - Form'!C20),"-",'6c1 - MSA Attribute - Form'!C20)</f>
        <v>-</v>
      </c>
      <c r="E20" s="191" t="str">
        <f>IF(ISBLANK('6c1 - MSA Attribute - Form'!D20),"-",'6c1 - MSA Attribute - Form'!D20)</f>
        <v>-</v>
      </c>
      <c r="F20" s="191" t="str">
        <f>IF(ISBLANK('6c1 - MSA Attribute - Form'!E20),"-",'6c1 - MSA Attribute - Form'!E20)</f>
        <v>-</v>
      </c>
      <c r="G20" s="195"/>
      <c r="H20" s="191" t="str">
        <f>IF(ISBLANK('6c1 - MSA Attribute - Form'!G20),"-",'6c1 - MSA Attribute - Form'!G20)</f>
        <v>-</v>
      </c>
      <c r="I20" s="191" t="str">
        <f>IF(ISBLANK('6c1 - MSA Attribute - Form'!H20),"-",'6c1 - MSA Attribute - Form'!H20)</f>
        <v>-</v>
      </c>
      <c r="J20" s="195"/>
      <c r="K20" s="191" t="str">
        <f>IF(ISBLANK('6c1 - MSA Attribute - Form'!J20),"-",'6c1 - MSA Attribute - Form'!J20)</f>
        <v>-</v>
      </c>
      <c r="L20" s="191" t="str">
        <f>IF(ISBLANK('6c1 - MSA Attribute - Form'!K20),"-",'6c1 - MSA Attribute - Form'!K20)</f>
        <v>-</v>
      </c>
      <c r="M20" s="131" t="str">
        <f>'6c1 - MSA Attribute - Form'!L20</f>
        <v/>
      </c>
      <c r="N20" s="131" t="str">
        <f>'6c1 - MSA Attribute - Form'!M20</f>
        <v/>
      </c>
      <c r="S20" s="87"/>
      <c r="T20" s="87"/>
      <c r="U20" s="87"/>
      <c r="V20" s="87"/>
      <c r="W20" s="87"/>
      <c r="X20" s="87"/>
      <c r="Y20" s="87"/>
    </row>
    <row r="21" spans="3:25" ht="15.75">
      <c r="C21" s="193">
        <v>8</v>
      </c>
      <c r="D21" s="194" t="str">
        <f>IF(ISBLANK('6c1 - MSA Attribute - Form'!C21),"-",'6c1 - MSA Attribute - Form'!C21)</f>
        <v>-</v>
      </c>
      <c r="E21" s="191" t="str">
        <f>IF(ISBLANK('6c1 - MSA Attribute - Form'!D21),"-",'6c1 - MSA Attribute - Form'!D21)</f>
        <v>-</v>
      </c>
      <c r="F21" s="191" t="str">
        <f>IF(ISBLANK('6c1 - MSA Attribute - Form'!E21),"-",'6c1 - MSA Attribute - Form'!E21)</f>
        <v>-</v>
      </c>
      <c r="G21" s="195"/>
      <c r="H21" s="191" t="str">
        <f>IF(ISBLANK('6c1 - MSA Attribute - Form'!G21),"-",'6c1 - MSA Attribute - Form'!G21)</f>
        <v>-</v>
      </c>
      <c r="I21" s="191" t="str">
        <f>IF(ISBLANK('6c1 - MSA Attribute - Form'!H21),"-",'6c1 - MSA Attribute - Form'!H21)</f>
        <v>-</v>
      </c>
      <c r="J21" s="195"/>
      <c r="K21" s="191" t="str">
        <f>IF(ISBLANK('6c1 - MSA Attribute - Form'!J21),"-",'6c1 - MSA Attribute - Form'!J21)</f>
        <v>-</v>
      </c>
      <c r="L21" s="191" t="str">
        <f>IF(ISBLANK('6c1 - MSA Attribute - Form'!K21),"-",'6c1 - MSA Attribute - Form'!K21)</f>
        <v>-</v>
      </c>
      <c r="M21" s="131" t="str">
        <f>'6c1 - MSA Attribute - Form'!L21</f>
        <v/>
      </c>
      <c r="N21" s="131" t="str">
        <f>'6c1 - MSA Attribute - Form'!M21</f>
        <v/>
      </c>
      <c r="S21" s="87"/>
      <c r="T21" s="212" t="s">
        <v>117</v>
      </c>
      <c r="U21" s="211"/>
      <c r="V21" s="210"/>
      <c r="W21" s="212" t="s">
        <v>116</v>
      </c>
      <c r="X21" s="211"/>
      <c r="Y21" s="210"/>
    </row>
    <row r="22" spans="3:25" ht="15.75">
      <c r="C22" s="193">
        <v>9</v>
      </c>
      <c r="D22" s="194" t="str">
        <f>IF(ISBLANK('6c1 - MSA Attribute - Form'!C22),"-",'6c1 - MSA Attribute - Form'!C22)</f>
        <v>-</v>
      </c>
      <c r="E22" s="191" t="str">
        <f>IF(ISBLANK('6c1 - MSA Attribute - Form'!D22),"-",'6c1 - MSA Attribute - Form'!D22)</f>
        <v>-</v>
      </c>
      <c r="F22" s="191" t="str">
        <f>IF(ISBLANK('6c1 - MSA Attribute - Form'!E22),"-",'6c1 - MSA Attribute - Form'!E22)</f>
        <v>-</v>
      </c>
      <c r="G22" s="195"/>
      <c r="H22" s="191" t="str">
        <f>IF(ISBLANK('6c1 - MSA Attribute - Form'!G22),"-",'6c1 - MSA Attribute - Form'!G22)</f>
        <v>-</v>
      </c>
      <c r="I22" s="191" t="str">
        <f>IF(ISBLANK('6c1 - MSA Attribute - Form'!H22),"-",'6c1 - MSA Attribute - Form'!H22)</f>
        <v>-</v>
      </c>
      <c r="J22" s="195"/>
      <c r="K22" s="191" t="str">
        <f>IF(ISBLANK('6c1 - MSA Attribute - Form'!J22),"-",'6c1 - MSA Attribute - Form'!J22)</f>
        <v>-</v>
      </c>
      <c r="L22" s="191" t="str">
        <f>IF(ISBLANK('6c1 - MSA Attribute - Form'!K22),"-",'6c1 - MSA Attribute - Form'!K22)</f>
        <v>-</v>
      </c>
      <c r="M22" s="131" t="str">
        <f>'6c1 - MSA Attribute - Form'!L22</f>
        <v/>
      </c>
      <c r="N22" s="131" t="str">
        <f>'6c1 - MSA Attribute - Form'!M22</f>
        <v/>
      </c>
      <c r="S22" s="87" t="s">
        <v>115</v>
      </c>
      <c r="T22" s="87"/>
      <c r="U22" s="209">
        <f>(100-COUNTBLANK('6c1 - MSA Attribute - Form'!L14:L113))</f>
        <v>0</v>
      </c>
      <c r="V22" s="87"/>
      <c r="W22" s="87"/>
      <c r="X22" s="209">
        <f>(100-COUNTBLANK('6c1 - MSA Attribute - Form'!M14:M113))</f>
        <v>0</v>
      </c>
      <c r="Y22" s="87"/>
    </row>
    <row r="23" spans="3:25" ht="15.75">
      <c r="C23" s="193">
        <v>10</v>
      </c>
      <c r="D23" s="194" t="str">
        <f>IF(ISBLANK('6c1 - MSA Attribute - Form'!C23),"-",'6c1 - MSA Attribute - Form'!C23)</f>
        <v>-</v>
      </c>
      <c r="E23" s="191" t="str">
        <f>IF(ISBLANK('6c1 - MSA Attribute - Form'!D23),"-",'6c1 - MSA Attribute - Form'!D23)</f>
        <v>-</v>
      </c>
      <c r="F23" s="191" t="str">
        <f>IF(ISBLANK('6c1 - MSA Attribute - Form'!E23),"-",'6c1 - MSA Attribute - Form'!E23)</f>
        <v>-</v>
      </c>
      <c r="G23" s="195"/>
      <c r="H23" s="191" t="str">
        <f>IF(ISBLANK('6c1 - MSA Attribute - Form'!G23),"-",'6c1 - MSA Attribute - Form'!G23)</f>
        <v>-</v>
      </c>
      <c r="I23" s="191" t="str">
        <f>IF(ISBLANK('6c1 - MSA Attribute - Form'!H23),"-",'6c1 - MSA Attribute - Form'!H23)</f>
        <v>-</v>
      </c>
      <c r="J23" s="195"/>
      <c r="K23" s="191" t="str">
        <f>IF(ISBLANK('6c1 - MSA Attribute - Form'!J23),"-",'6c1 - MSA Attribute - Form'!J23)</f>
        <v>-</v>
      </c>
      <c r="L23" s="191" t="str">
        <f>IF(ISBLANK('6c1 - MSA Attribute - Form'!K23),"-",'6c1 - MSA Attribute - Form'!K23)</f>
        <v>-</v>
      </c>
      <c r="M23" s="131" t="str">
        <f>'6c1 - MSA Attribute - Form'!L23</f>
        <v/>
      </c>
      <c r="N23" s="131" t="str">
        <f>'6c1 - MSA Attribute - Form'!M23</f>
        <v/>
      </c>
      <c r="S23" s="87" t="s">
        <v>114</v>
      </c>
      <c r="T23" s="87"/>
      <c r="U23" s="208">
        <f>COUNTIF('6c1 - MSA Attribute - Form'!L14:L113,"Y")</f>
        <v>0</v>
      </c>
      <c r="V23" s="87"/>
      <c r="W23" s="87"/>
      <c r="X23" s="208">
        <f>COUNTIF('6c1 - MSA Attribute - Form'!M14:M113,"Y")</f>
        <v>0</v>
      </c>
      <c r="Y23" s="87"/>
    </row>
    <row r="24" spans="3:25" ht="15.75">
      <c r="C24" s="193">
        <v>11</v>
      </c>
      <c r="D24" s="194" t="str">
        <f>IF(ISBLANK('6c1 - MSA Attribute - Form'!C24),"-",'6c1 - MSA Attribute - Form'!C24)</f>
        <v>-</v>
      </c>
      <c r="E24" s="191" t="str">
        <f>IF(ISBLANK('6c1 - MSA Attribute - Form'!D24),"-",'6c1 - MSA Attribute - Form'!D24)</f>
        <v>-</v>
      </c>
      <c r="F24" s="191" t="str">
        <f>IF(ISBLANK('6c1 - MSA Attribute - Form'!E24),"-",'6c1 - MSA Attribute - Form'!E24)</f>
        <v>-</v>
      </c>
      <c r="G24" s="195"/>
      <c r="H24" s="191" t="str">
        <f>IF(ISBLANK('6c1 - MSA Attribute - Form'!G24),"-",'6c1 - MSA Attribute - Form'!G24)</f>
        <v>-</v>
      </c>
      <c r="I24" s="191" t="str">
        <f>IF(ISBLANK('6c1 - MSA Attribute - Form'!H24),"-",'6c1 - MSA Attribute - Form'!H24)</f>
        <v>-</v>
      </c>
      <c r="J24" s="195"/>
      <c r="K24" s="191" t="str">
        <f>IF(ISBLANK('6c1 - MSA Attribute - Form'!J24),"-",'6c1 - MSA Attribute - Form'!J24)</f>
        <v>-</v>
      </c>
      <c r="L24" s="191" t="str">
        <f>IF(ISBLANK('6c1 - MSA Attribute - Form'!K24),"-",'6c1 - MSA Attribute - Form'!K24)</f>
        <v>-</v>
      </c>
      <c r="M24" s="131" t="str">
        <f>'6c1 - MSA Attribute - Form'!L24</f>
        <v/>
      </c>
      <c r="N24" s="131" t="str">
        <f>'6c1 - MSA Attribute - Form'!M24</f>
        <v/>
      </c>
      <c r="S24" s="87" t="s">
        <v>113</v>
      </c>
      <c r="T24" s="87"/>
      <c r="U24" s="206" t="e">
        <f>IF(U23=0,1-10^(LOG10((1-0.95)/2)/U22),IF(U22=U23,1,BETAINV((1+0.95)/2,U23+1,U22-U23)))</f>
        <v>#DIV/0!</v>
      </c>
      <c r="V24" s="87"/>
      <c r="W24" s="87"/>
      <c r="X24" s="206" t="e">
        <f>IF(X23=0,1-10^(LOG10((1-0.95)/2)/X22),IF(X22=X23,1,BETAINV((1+0.95)/2,X23+1,X22-X23)))</f>
        <v>#DIV/0!</v>
      </c>
      <c r="Y24" s="87"/>
    </row>
    <row r="25" spans="3:25" ht="15.75">
      <c r="C25" s="193">
        <v>12</v>
      </c>
      <c r="D25" s="194" t="str">
        <f>IF(ISBLANK('6c1 - MSA Attribute - Form'!C25),"-",'6c1 - MSA Attribute - Form'!C25)</f>
        <v>-</v>
      </c>
      <c r="E25" s="191" t="str">
        <f>IF(ISBLANK('6c1 - MSA Attribute - Form'!D25),"-",'6c1 - MSA Attribute - Form'!D25)</f>
        <v>-</v>
      </c>
      <c r="F25" s="191" t="str">
        <f>IF(ISBLANK('6c1 - MSA Attribute - Form'!E25),"-",'6c1 - MSA Attribute - Form'!E25)</f>
        <v>-</v>
      </c>
      <c r="G25" s="195"/>
      <c r="H25" s="191" t="str">
        <f>IF(ISBLANK('6c1 - MSA Attribute - Form'!G25),"-",'6c1 - MSA Attribute - Form'!G25)</f>
        <v>-</v>
      </c>
      <c r="I25" s="191" t="str">
        <f>IF(ISBLANK('6c1 - MSA Attribute - Form'!H25),"-",'6c1 - MSA Attribute - Form'!H25)</f>
        <v>-</v>
      </c>
      <c r="J25" s="195"/>
      <c r="K25" s="191" t="str">
        <f>IF(ISBLANK('6c1 - MSA Attribute - Form'!J25),"-",'6c1 - MSA Attribute - Form'!J25)</f>
        <v>-</v>
      </c>
      <c r="L25" s="191" t="str">
        <f>IF(ISBLANK('6c1 - MSA Attribute - Form'!K25),"-",'6c1 - MSA Attribute - Form'!K25)</f>
        <v>-</v>
      </c>
      <c r="M25" s="131" t="str">
        <f>'6c1 - MSA Attribute - Form'!L25</f>
        <v/>
      </c>
      <c r="N25" s="131" t="str">
        <f>'6c1 - MSA Attribute - Form'!M25</f>
        <v/>
      </c>
      <c r="S25" s="90" t="s">
        <v>112</v>
      </c>
      <c r="T25" s="87"/>
      <c r="U25" s="207" t="e">
        <f>U23/U22</f>
        <v>#DIV/0!</v>
      </c>
      <c r="V25" s="87"/>
      <c r="W25" s="87"/>
      <c r="X25" s="207" t="e">
        <f>X23/X22</f>
        <v>#DIV/0!</v>
      </c>
      <c r="Y25" s="87"/>
    </row>
    <row r="26" spans="3:25" ht="15.75">
      <c r="C26" s="193">
        <v>13</v>
      </c>
      <c r="D26" s="194" t="str">
        <f>IF(ISBLANK('6c1 - MSA Attribute - Form'!C26),"-",'6c1 - MSA Attribute - Form'!C26)</f>
        <v>-</v>
      </c>
      <c r="E26" s="191" t="str">
        <f>IF(ISBLANK('6c1 - MSA Attribute - Form'!D26),"-",'6c1 - MSA Attribute - Form'!D26)</f>
        <v>-</v>
      </c>
      <c r="F26" s="191" t="str">
        <f>IF(ISBLANK('6c1 - MSA Attribute - Form'!E26),"-",'6c1 - MSA Attribute - Form'!E26)</f>
        <v>-</v>
      </c>
      <c r="G26" s="195"/>
      <c r="H26" s="191" t="str">
        <f>IF(ISBLANK('6c1 - MSA Attribute - Form'!G26),"-",'6c1 - MSA Attribute - Form'!G26)</f>
        <v>-</v>
      </c>
      <c r="I26" s="191" t="str">
        <f>IF(ISBLANK('6c1 - MSA Attribute - Form'!H26),"-",'6c1 - MSA Attribute - Form'!H26)</f>
        <v>-</v>
      </c>
      <c r="J26" s="195"/>
      <c r="K26" s="191" t="str">
        <f>IF(ISBLANK('6c1 - MSA Attribute - Form'!J26),"-",'6c1 - MSA Attribute - Form'!J26)</f>
        <v>-</v>
      </c>
      <c r="L26" s="191" t="str">
        <f>IF(ISBLANK('6c1 - MSA Attribute - Form'!K26),"-",'6c1 - MSA Attribute - Form'!K26)</f>
        <v>-</v>
      </c>
      <c r="M26" s="131" t="str">
        <f>'6c1 - MSA Attribute - Form'!L26</f>
        <v/>
      </c>
      <c r="N26" s="131" t="str">
        <f>'6c1 - MSA Attribute - Form'!M26</f>
        <v/>
      </c>
      <c r="S26" s="87" t="s">
        <v>111</v>
      </c>
      <c r="T26" s="87"/>
      <c r="U26" s="206" t="e">
        <f>IF(U22=U23,10^(LOG10((1-0.95)/2)/U22),IF(U23=0,0,1-BETAINV((1+0.95)/2,U22+1-U23,U23)))</f>
        <v>#DIV/0!</v>
      </c>
      <c r="V26" s="87"/>
      <c r="W26" s="87"/>
      <c r="X26" s="206" t="e">
        <f>IF(X22=X23,10^(LOG10((1-0.95)/2)/X22),IF(X23=0,0,1-BETAINV((1+0.95)/2,X22+1-X23,X23)))</f>
        <v>#DIV/0!</v>
      </c>
      <c r="Y26" s="87"/>
    </row>
    <row r="27" spans="3:25" ht="15.75">
      <c r="C27" s="193">
        <v>14</v>
      </c>
      <c r="D27" s="194" t="str">
        <f>IF(ISBLANK('6c1 - MSA Attribute - Form'!C27),"-",'6c1 - MSA Attribute - Form'!C27)</f>
        <v>-</v>
      </c>
      <c r="E27" s="191" t="str">
        <f>IF(ISBLANK('6c1 - MSA Attribute - Form'!D27),"-",'6c1 - MSA Attribute - Form'!D27)</f>
        <v>-</v>
      </c>
      <c r="F27" s="191" t="str">
        <f>IF(ISBLANK('6c1 - MSA Attribute - Form'!E27),"-",'6c1 - MSA Attribute - Form'!E27)</f>
        <v>-</v>
      </c>
      <c r="G27" s="195"/>
      <c r="H27" s="191" t="str">
        <f>IF(ISBLANK('6c1 - MSA Attribute - Form'!G27),"-",'6c1 - MSA Attribute - Form'!G27)</f>
        <v>-</v>
      </c>
      <c r="I27" s="191" t="str">
        <f>IF(ISBLANK('6c1 - MSA Attribute - Form'!H27),"-",'6c1 - MSA Attribute - Form'!H27)</f>
        <v>-</v>
      </c>
      <c r="J27" s="195"/>
      <c r="K27" s="191" t="str">
        <f>IF(ISBLANK('6c1 - MSA Attribute - Form'!J27),"-",'6c1 - MSA Attribute - Form'!J27)</f>
        <v>-</v>
      </c>
      <c r="L27" s="191" t="str">
        <f>IF(ISBLANK('6c1 - MSA Attribute - Form'!K27),"-",'6c1 - MSA Attribute - Form'!K27)</f>
        <v>-</v>
      </c>
      <c r="M27" s="131" t="str">
        <f>'6c1 - MSA Attribute - Form'!L27</f>
        <v/>
      </c>
      <c r="N27" s="131" t="str">
        <f>'6c1 - MSA Attribute - Form'!M27</f>
        <v/>
      </c>
      <c r="S27" s="87"/>
      <c r="T27" s="87"/>
      <c r="U27" s="205"/>
      <c r="V27" s="87"/>
      <c r="W27" s="87"/>
      <c r="X27" s="205"/>
      <c r="Y27" s="87"/>
    </row>
    <row r="28" spans="3:25" ht="15.75">
      <c r="C28" s="193">
        <v>15</v>
      </c>
      <c r="D28" s="194" t="str">
        <f>IF(ISBLANK('6c1 - MSA Attribute - Form'!C28),"-",'6c1 - MSA Attribute - Form'!C28)</f>
        <v>-</v>
      </c>
      <c r="E28" s="191" t="str">
        <f>IF(ISBLANK('6c1 - MSA Attribute - Form'!D28),"-",'6c1 - MSA Attribute - Form'!D28)</f>
        <v>-</v>
      </c>
      <c r="F28" s="191" t="str">
        <f>IF(ISBLANK('6c1 - MSA Attribute - Form'!E28),"-",'6c1 - MSA Attribute - Form'!E28)</f>
        <v>-</v>
      </c>
      <c r="G28" s="195"/>
      <c r="H28" s="191" t="str">
        <f>IF(ISBLANK('6c1 - MSA Attribute - Form'!G28),"-",'6c1 - MSA Attribute - Form'!G28)</f>
        <v>-</v>
      </c>
      <c r="I28" s="191" t="str">
        <f>IF(ISBLANK('6c1 - MSA Attribute - Form'!H28),"-",'6c1 - MSA Attribute - Form'!H28)</f>
        <v>-</v>
      </c>
      <c r="J28" s="195"/>
      <c r="K28" s="191" t="str">
        <f>IF(ISBLANK('6c1 - MSA Attribute - Form'!J28),"-",'6c1 - MSA Attribute - Form'!J28)</f>
        <v>-</v>
      </c>
      <c r="L28" s="191" t="str">
        <f>IF(ISBLANK('6c1 - MSA Attribute - Form'!K28),"-",'6c1 - MSA Attribute - Form'!K28)</f>
        <v>-</v>
      </c>
      <c r="M28" s="131" t="str">
        <f>'6c1 - MSA Attribute - Form'!L28</f>
        <v/>
      </c>
      <c r="N28" s="131" t="str">
        <f>'6c1 - MSA Attribute - Form'!M28</f>
        <v/>
      </c>
      <c r="S28" s="87"/>
      <c r="T28" s="87"/>
      <c r="U28" s="87"/>
      <c r="V28" s="87" t="s">
        <v>66</v>
      </c>
      <c r="W28" s="87"/>
      <c r="X28" s="87"/>
      <c r="Y28" s="87"/>
    </row>
    <row r="29" spans="3:25" ht="15.75">
      <c r="C29" s="193">
        <v>16</v>
      </c>
      <c r="D29" s="194" t="str">
        <f>IF(ISBLANK('6c1 - MSA Attribute - Form'!C29),"-",'6c1 - MSA Attribute - Form'!C29)</f>
        <v>-</v>
      </c>
      <c r="E29" s="191" t="str">
        <f>IF(ISBLANK('6c1 - MSA Attribute - Form'!D29),"-",'6c1 - MSA Attribute - Form'!D29)</f>
        <v>-</v>
      </c>
      <c r="F29" s="191" t="str">
        <f>IF(ISBLANK('6c1 - MSA Attribute - Form'!E29),"-",'6c1 - MSA Attribute - Form'!E29)</f>
        <v>-</v>
      </c>
      <c r="G29" s="195"/>
      <c r="H29" s="191" t="str">
        <f>IF(ISBLANK('6c1 - MSA Attribute - Form'!G29),"-",'6c1 - MSA Attribute - Form'!G29)</f>
        <v>-</v>
      </c>
      <c r="I29" s="191" t="str">
        <f>IF(ISBLANK('6c1 - MSA Attribute - Form'!H29),"-",'6c1 - MSA Attribute - Form'!H29)</f>
        <v>-</v>
      </c>
      <c r="J29" s="195"/>
      <c r="K29" s="191" t="str">
        <f>IF(ISBLANK('6c1 - MSA Attribute - Form'!J29),"-",'6c1 - MSA Attribute - Form'!J29)</f>
        <v>-</v>
      </c>
      <c r="L29" s="191" t="str">
        <f>IF(ISBLANK('6c1 - MSA Attribute - Form'!K29),"-",'6c1 - MSA Attribute - Form'!K29)</f>
        <v>-</v>
      </c>
      <c r="M29" s="131" t="str">
        <f>'6c1 - MSA Attribute - Form'!L29</f>
        <v/>
      </c>
      <c r="N29" s="131" t="str">
        <f>'6c1 - MSA Attribute - Form'!M29</f>
        <v/>
      </c>
      <c r="S29" s="87"/>
      <c r="T29" s="87"/>
      <c r="U29" s="87"/>
      <c r="V29" s="87"/>
      <c r="W29" s="87"/>
      <c r="X29" s="87"/>
      <c r="Y29" s="87"/>
    </row>
    <row r="30" spans="3:25" ht="15.75">
      <c r="C30" s="193">
        <v>17</v>
      </c>
      <c r="D30" s="194" t="str">
        <f>IF(ISBLANK('6c1 - MSA Attribute - Form'!C30),"-",'6c1 - MSA Attribute - Form'!C30)</f>
        <v>-</v>
      </c>
      <c r="E30" s="191" t="str">
        <f>IF(ISBLANK('6c1 - MSA Attribute - Form'!D30),"-",'6c1 - MSA Attribute - Form'!D30)</f>
        <v>-</v>
      </c>
      <c r="F30" s="191" t="str">
        <f>IF(ISBLANK('6c1 - MSA Attribute - Form'!E30),"-",'6c1 - MSA Attribute - Form'!E30)</f>
        <v>-</v>
      </c>
      <c r="G30" s="195"/>
      <c r="H30" s="191" t="str">
        <f>IF(ISBLANK('6c1 - MSA Attribute - Form'!G30),"-",'6c1 - MSA Attribute - Form'!G30)</f>
        <v>-</v>
      </c>
      <c r="I30" s="191" t="str">
        <f>IF(ISBLANK('6c1 - MSA Attribute - Form'!H30),"-",'6c1 - MSA Attribute - Form'!H30)</f>
        <v>-</v>
      </c>
      <c r="J30" s="195"/>
      <c r="K30" s="191" t="str">
        <f>IF(ISBLANK('6c1 - MSA Attribute - Form'!J30),"-",'6c1 - MSA Attribute - Form'!J30)</f>
        <v>-</v>
      </c>
      <c r="L30" s="191" t="str">
        <f>IF(ISBLANK('6c1 - MSA Attribute - Form'!K30),"-",'6c1 - MSA Attribute - Form'!K30)</f>
        <v>-</v>
      </c>
      <c r="M30" s="131" t="str">
        <f>'6c1 - MSA Attribute - Form'!L30</f>
        <v/>
      </c>
      <c r="N30" s="131" t="str">
        <f>'6c1 - MSA Attribute - Form'!M30</f>
        <v/>
      </c>
      <c r="S30" s="87"/>
      <c r="T30" s="87"/>
      <c r="U30" s="87"/>
      <c r="V30" s="87"/>
      <c r="W30" s="87"/>
      <c r="X30" s="87"/>
      <c r="Y30" s="87"/>
    </row>
    <row r="31" spans="3:25" ht="15.75">
      <c r="C31" s="193">
        <v>18</v>
      </c>
      <c r="D31" s="194" t="str">
        <f>IF(ISBLANK('6c1 - MSA Attribute - Form'!C31),"-",'6c1 - MSA Attribute - Form'!C31)</f>
        <v>-</v>
      </c>
      <c r="E31" s="191" t="str">
        <f>IF(ISBLANK('6c1 - MSA Attribute - Form'!D31),"-",'6c1 - MSA Attribute - Form'!D31)</f>
        <v>-</v>
      </c>
      <c r="F31" s="191" t="str">
        <f>IF(ISBLANK('6c1 - MSA Attribute - Form'!E31),"-",'6c1 - MSA Attribute - Form'!E31)</f>
        <v>-</v>
      </c>
      <c r="G31" s="195"/>
      <c r="H31" s="191" t="str">
        <f>IF(ISBLANK('6c1 - MSA Attribute - Form'!G31),"-",'6c1 - MSA Attribute - Form'!G31)</f>
        <v>-</v>
      </c>
      <c r="I31" s="191" t="str">
        <f>IF(ISBLANK('6c1 - MSA Attribute - Form'!H31),"-",'6c1 - MSA Attribute - Form'!H31)</f>
        <v>-</v>
      </c>
      <c r="J31" s="195"/>
      <c r="K31" s="191" t="str">
        <f>IF(ISBLANK('6c1 - MSA Attribute - Form'!J31),"-",'6c1 - MSA Attribute - Form'!J31)</f>
        <v>-</v>
      </c>
      <c r="L31" s="191" t="str">
        <f>IF(ISBLANK('6c1 - MSA Attribute - Form'!K31),"-",'6c1 - MSA Attribute - Form'!K31)</f>
        <v>-</v>
      </c>
      <c r="M31" s="131" t="str">
        <f>'6c1 - MSA Attribute - Form'!L31</f>
        <v/>
      </c>
      <c r="N31" s="131" t="str">
        <f>'6c1 - MSA Attribute - Form'!M31</f>
        <v/>
      </c>
      <c r="S31" s="87"/>
      <c r="T31" s="87"/>
      <c r="U31" s="87"/>
      <c r="V31" s="87"/>
      <c r="W31" s="87"/>
      <c r="X31" s="87"/>
      <c r="Y31" s="87"/>
    </row>
    <row r="32" spans="3:25" ht="15.75">
      <c r="C32" s="193">
        <v>19</v>
      </c>
      <c r="D32" s="194" t="str">
        <f>IF(ISBLANK('6c1 - MSA Attribute - Form'!C32),"-",'6c1 - MSA Attribute - Form'!C32)</f>
        <v>-</v>
      </c>
      <c r="E32" s="191" t="str">
        <f>IF(ISBLANK('6c1 - MSA Attribute - Form'!D32),"-",'6c1 - MSA Attribute - Form'!D32)</f>
        <v>-</v>
      </c>
      <c r="F32" s="191" t="str">
        <f>IF(ISBLANK('6c1 - MSA Attribute - Form'!E32),"-",'6c1 - MSA Attribute - Form'!E32)</f>
        <v>-</v>
      </c>
      <c r="G32" s="195"/>
      <c r="H32" s="191" t="str">
        <f>IF(ISBLANK('6c1 - MSA Attribute - Form'!G32),"-",'6c1 - MSA Attribute - Form'!G32)</f>
        <v>-</v>
      </c>
      <c r="I32" s="191" t="str">
        <f>IF(ISBLANK('6c1 - MSA Attribute - Form'!H32),"-",'6c1 - MSA Attribute - Form'!H32)</f>
        <v>-</v>
      </c>
      <c r="J32" s="195"/>
      <c r="K32" s="191" t="str">
        <f>IF(ISBLANK('6c1 - MSA Attribute - Form'!J32),"-",'6c1 - MSA Attribute - Form'!J32)</f>
        <v>-</v>
      </c>
      <c r="L32" s="191" t="str">
        <f>IF(ISBLANK('6c1 - MSA Attribute - Form'!K32),"-",'6c1 - MSA Attribute - Form'!K32)</f>
        <v>-</v>
      </c>
      <c r="M32" s="131" t="str">
        <f>'6c1 - MSA Attribute - Form'!L32</f>
        <v/>
      </c>
      <c r="N32" s="131" t="str">
        <f>'6c1 - MSA Attribute - Form'!M32</f>
        <v/>
      </c>
      <c r="S32" s="87"/>
      <c r="T32" s="87"/>
      <c r="U32" s="87"/>
      <c r="V32" s="87"/>
      <c r="W32" s="87"/>
      <c r="X32" s="87"/>
      <c r="Y32" s="87"/>
    </row>
    <row r="33" spans="3:25" ht="15.75">
      <c r="C33" s="193">
        <v>20</v>
      </c>
      <c r="D33" s="194" t="str">
        <f>IF(ISBLANK('6c1 - MSA Attribute - Form'!C33),"-",'6c1 - MSA Attribute - Form'!C33)</f>
        <v>-</v>
      </c>
      <c r="E33" s="191" t="str">
        <f>IF(ISBLANK('6c1 - MSA Attribute - Form'!D33),"-",'6c1 - MSA Attribute - Form'!D33)</f>
        <v>-</v>
      </c>
      <c r="F33" s="191" t="str">
        <f>IF(ISBLANK('6c1 - MSA Attribute - Form'!E33),"-",'6c1 - MSA Attribute - Form'!E33)</f>
        <v>-</v>
      </c>
      <c r="G33" s="195"/>
      <c r="H33" s="191" t="str">
        <f>IF(ISBLANK('6c1 - MSA Attribute - Form'!G33),"-",'6c1 - MSA Attribute - Form'!G33)</f>
        <v>-</v>
      </c>
      <c r="I33" s="191" t="str">
        <f>IF(ISBLANK('6c1 - MSA Attribute - Form'!H33),"-",'6c1 - MSA Attribute - Form'!H33)</f>
        <v>-</v>
      </c>
      <c r="J33" s="195"/>
      <c r="K33" s="191" t="str">
        <f>IF(ISBLANK('6c1 - MSA Attribute - Form'!J33),"-",'6c1 - MSA Attribute - Form'!J33)</f>
        <v>-</v>
      </c>
      <c r="L33" s="191" t="str">
        <f>IF(ISBLANK('6c1 - MSA Attribute - Form'!K33),"-",'6c1 - MSA Attribute - Form'!K33)</f>
        <v>-</v>
      </c>
      <c r="M33" s="131" t="str">
        <f>'6c1 - MSA Attribute - Form'!L33</f>
        <v/>
      </c>
      <c r="N33" s="131" t="str">
        <f>'6c1 - MSA Attribute - Form'!M33</f>
        <v/>
      </c>
      <c r="S33" s="87"/>
      <c r="T33" s="87"/>
      <c r="U33" s="87"/>
      <c r="V33" s="87"/>
      <c r="W33" s="87"/>
      <c r="X33" s="87"/>
      <c r="Y33" s="87"/>
    </row>
    <row r="34" spans="3:25" ht="15.75">
      <c r="C34" s="193">
        <v>21</v>
      </c>
      <c r="D34" s="194" t="str">
        <f>IF(ISBLANK('6c1 - MSA Attribute - Form'!C34),"-",'6c1 - MSA Attribute - Form'!C34)</f>
        <v>-</v>
      </c>
      <c r="E34" s="191" t="str">
        <f>IF(ISBLANK('6c1 - MSA Attribute - Form'!D34),"-",'6c1 - MSA Attribute - Form'!D34)</f>
        <v>-</v>
      </c>
      <c r="F34" s="191" t="str">
        <f>IF(ISBLANK('6c1 - MSA Attribute - Form'!E34),"-",'6c1 - MSA Attribute - Form'!E34)</f>
        <v>-</v>
      </c>
      <c r="G34" s="195"/>
      <c r="H34" s="191" t="str">
        <f>IF(ISBLANK('6c1 - MSA Attribute - Form'!G34),"-",'6c1 - MSA Attribute - Form'!G34)</f>
        <v>-</v>
      </c>
      <c r="I34" s="191" t="str">
        <f>IF(ISBLANK('6c1 - MSA Attribute - Form'!H34),"-",'6c1 - MSA Attribute - Form'!H34)</f>
        <v>-</v>
      </c>
      <c r="J34" s="195"/>
      <c r="K34" s="191" t="str">
        <f>IF(ISBLANK('6c1 - MSA Attribute - Form'!J34),"-",'6c1 - MSA Attribute - Form'!J34)</f>
        <v>-</v>
      </c>
      <c r="L34" s="191" t="str">
        <f>IF(ISBLANK('6c1 - MSA Attribute - Form'!K34),"-",'6c1 - MSA Attribute - Form'!K34)</f>
        <v>-</v>
      </c>
      <c r="M34" s="131" t="str">
        <f>'6c1 - MSA Attribute - Form'!L34</f>
        <v/>
      </c>
      <c r="N34" s="131" t="str">
        <f>'6c1 - MSA Attribute - Form'!M34</f>
        <v/>
      </c>
      <c r="S34" s="87"/>
      <c r="T34" s="87"/>
      <c r="U34" s="87"/>
      <c r="V34" s="87"/>
      <c r="W34" s="87"/>
      <c r="X34" s="87"/>
      <c r="Y34" s="87"/>
    </row>
    <row r="35" spans="3:25" ht="15.75">
      <c r="C35" s="193">
        <v>22</v>
      </c>
      <c r="D35" s="194" t="str">
        <f>IF(ISBLANK('6c1 - MSA Attribute - Form'!C35),"-",'6c1 - MSA Attribute - Form'!C35)</f>
        <v>-</v>
      </c>
      <c r="E35" s="191" t="str">
        <f>IF(ISBLANK('6c1 - MSA Attribute - Form'!D35),"-",'6c1 - MSA Attribute - Form'!D35)</f>
        <v>-</v>
      </c>
      <c r="F35" s="191" t="str">
        <f>IF(ISBLANK('6c1 - MSA Attribute - Form'!E35),"-",'6c1 - MSA Attribute - Form'!E35)</f>
        <v>-</v>
      </c>
      <c r="G35" s="195"/>
      <c r="H35" s="191" t="str">
        <f>IF(ISBLANK('6c1 - MSA Attribute - Form'!G35),"-",'6c1 - MSA Attribute - Form'!G35)</f>
        <v>-</v>
      </c>
      <c r="I35" s="191" t="str">
        <f>IF(ISBLANK('6c1 - MSA Attribute - Form'!H35),"-",'6c1 - MSA Attribute - Form'!H35)</f>
        <v>-</v>
      </c>
      <c r="J35" s="195"/>
      <c r="K35" s="191" t="str">
        <f>IF(ISBLANK('6c1 - MSA Attribute - Form'!J35),"-",'6c1 - MSA Attribute - Form'!J35)</f>
        <v>-</v>
      </c>
      <c r="L35" s="191" t="str">
        <f>IF(ISBLANK('6c1 - MSA Attribute - Form'!K35),"-",'6c1 - MSA Attribute - Form'!K35)</f>
        <v>-</v>
      </c>
      <c r="M35" s="131" t="str">
        <f>'6c1 - MSA Attribute - Form'!L35</f>
        <v/>
      </c>
      <c r="N35" s="131" t="str">
        <f>'6c1 - MSA Attribute - Form'!M35</f>
        <v/>
      </c>
      <c r="S35" s="87"/>
      <c r="T35" s="87"/>
      <c r="U35" s="87"/>
      <c r="V35" s="87"/>
      <c r="W35" s="87"/>
      <c r="X35" s="87"/>
      <c r="Y35" s="87"/>
    </row>
    <row r="36" spans="3:25" ht="15.75">
      <c r="C36" s="193">
        <v>23</v>
      </c>
      <c r="D36" s="194" t="str">
        <f>IF(ISBLANK('6c1 - MSA Attribute - Form'!C36),"-",'6c1 - MSA Attribute - Form'!C36)</f>
        <v>-</v>
      </c>
      <c r="E36" s="191" t="str">
        <f>IF(ISBLANK('6c1 - MSA Attribute - Form'!D36),"-",'6c1 - MSA Attribute - Form'!D36)</f>
        <v>-</v>
      </c>
      <c r="F36" s="191" t="str">
        <f>IF(ISBLANK('6c1 - MSA Attribute - Form'!E36),"-",'6c1 - MSA Attribute - Form'!E36)</f>
        <v>-</v>
      </c>
      <c r="G36" s="195"/>
      <c r="H36" s="191" t="str">
        <f>IF(ISBLANK('6c1 - MSA Attribute - Form'!G36),"-",'6c1 - MSA Attribute - Form'!G36)</f>
        <v>-</v>
      </c>
      <c r="I36" s="191" t="str">
        <f>IF(ISBLANK('6c1 - MSA Attribute - Form'!H36),"-",'6c1 - MSA Attribute - Form'!H36)</f>
        <v>-</v>
      </c>
      <c r="J36" s="195"/>
      <c r="K36" s="191" t="str">
        <f>IF(ISBLANK('6c1 - MSA Attribute - Form'!J36),"-",'6c1 - MSA Attribute - Form'!J36)</f>
        <v>-</v>
      </c>
      <c r="L36" s="191" t="str">
        <f>IF(ISBLANK('6c1 - MSA Attribute - Form'!K36),"-",'6c1 - MSA Attribute - Form'!K36)</f>
        <v>-</v>
      </c>
      <c r="M36" s="131" t="str">
        <f>'6c1 - MSA Attribute - Form'!L36</f>
        <v/>
      </c>
      <c r="N36" s="131" t="str">
        <f>'6c1 - MSA Attribute - Form'!M36</f>
        <v/>
      </c>
      <c r="S36" s="87"/>
      <c r="T36" s="87"/>
      <c r="U36" s="87"/>
      <c r="V36" s="87"/>
      <c r="W36" s="87"/>
      <c r="X36" s="87"/>
      <c r="Y36" s="87"/>
    </row>
    <row r="37" spans="3:25" ht="15.75">
      <c r="C37" s="193">
        <v>24</v>
      </c>
      <c r="D37" s="194" t="str">
        <f>IF(ISBLANK('6c1 - MSA Attribute - Form'!C37),"-",'6c1 - MSA Attribute - Form'!C37)</f>
        <v>-</v>
      </c>
      <c r="E37" s="191" t="str">
        <f>IF(ISBLANK('6c1 - MSA Attribute - Form'!D37),"-",'6c1 - MSA Attribute - Form'!D37)</f>
        <v>-</v>
      </c>
      <c r="F37" s="191" t="str">
        <f>IF(ISBLANK('6c1 - MSA Attribute - Form'!E37),"-",'6c1 - MSA Attribute - Form'!E37)</f>
        <v>-</v>
      </c>
      <c r="G37" s="195"/>
      <c r="H37" s="191" t="str">
        <f>IF(ISBLANK('6c1 - MSA Attribute - Form'!G37),"-",'6c1 - MSA Attribute - Form'!G37)</f>
        <v>-</v>
      </c>
      <c r="I37" s="191" t="str">
        <f>IF(ISBLANK('6c1 - MSA Attribute - Form'!H37),"-",'6c1 - MSA Attribute - Form'!H37)</f>
        <v>-</v>
      </c>
      <c r="J37" s="195"/>
      <c r="K37" s="191" t="str">
        <f>IF(ISBLANK('6c1 - MSA Attribute - Form'!J37),"-",'6c1 - MSA Attribute - Form'!J37)</f>
        <v>-</v>
      </c>
      <c r="L37" s="191" t="str">
        <f>IF(ISBLANK('6c1 - MSA Attribute - Form'!K37),"-",'6c1 - MSA Attribute - Form'!K37)</f>
        <v>-</v>
      </c>
      <c r="M37" s="131" t="str">
        <f>'6c1 - MSA Attribute - Form'!L37</f>
        <v/>
      </c>
      <c r="N37" s="131" t="str">
        <f>'6c1 - MSA Attribute - Form'!M37</f>
        <v/>
      </c>
      <c r="S37" s="87"/>
      <c r="T37" s="87"/>
      <c r="U37" s="87"/>
      <c r="V37" s="87"/>
      <c r="W37" s="87"/>
      <c r="X37" s="87"/>
      <c r="Y37" s="87"/>
    </row>
    <row r="38" spans="3:25" ht="15.75">
      <c r="C38" s="193">
        <v>25</v>
      </c>
      <c r="D38" s="194" t="str">
        <f>IF(ISBLANK('6c1 - MSA Attribute - Form'!C38),"-",'6c1 - MSA Attribute - Form'!C38)</f>
        <v>-</v>
      </c>
      <c r="E38" s="191" t="str">
        <f>IF(ISBLANK('6c1 - MSA Attribute - Form'!D38),"-",'6c1 - MSA Attribute - Form'!D38)</f>
        <v>-</v>
      </c>
      <c r="F38" s="191" t="str">
        <f>IF(ISBLANK('6c1 - MSA Attribute - Form'!E38),"-",'6c1 - MSA Attribute - Form'!E38)</f>
        <v>-</v>
      </c>
      <c r="G38" s="195"/>
      <c r="H38" s="191" t="str">
        <f>IF(ISBLANK('6c1 - MSA Attribute - Form'!G38),"-",'6c1 - MSA Attribute - Form'!G38)</f>
        <v>-</v>
      </c>
      <c r="I38" s="191" t="str">
        <f>IF(ISBLANK('6c1 - MSA Attribute - Form'!H38),"-",'6c1 - MSA Attribute - Form'!H38)</f>
        <v>-</v>
      </c>
      <c r="J38" s="195"/>
      <c r="K38" s="191" t="str">
        <f>IF(ISBLANK('6c1 - MSA Attribute - Form'!J38),"-",'6c1 - MSA Attribute - Form'!J38)</f>
        <v>-</v>
      </c>
      <c r="L38" s="191" t="str">
        <f>IF(ISBLANK('6c1 - MSA Attribute - Form'!K38),"-",'6c1 - MSA Attribute - Form'!K38)</f>
        <v>-</v>
      </c>
      <c r="M38" s="131" t="str">
        <f>'6c1 - MSA Attribute - Form'!L38</f>
        <v/>
      </c>
      <c r="N38" s="131" t="str">
        <f>'6c1 - MSA Attribute - Form'!M38</f>
        <v/>
      </c>
      <c r="S38" s="87"/>
      <c r="T38" s="87"/>
      <c r="U38" s="87"/>
      <c r="V38" s="87"/>
      <c r="W38" s="87"/>
      <c r="X38" s="87"/>
      <c r="Y38" s="87"/>
    </row>
    <row r="39" spans="3:25" ht="15.75">
      <c r="C39" s="193">
        <v>26</v>
      </c>
      <c r="D39" s="194" t="str">
        <f>IF(ISBLANK('6c1 - MSA Attribute - Form'!C39),"-",'6c1 - MSA Attribute - Form'!C39)</f>
        <v>-</v>
      </c>
      <c r="E39" s="191" t="str">
        <f>IF(ISBLANK('6c1 - MSA Attribute - Form'!D39),"-",'6c1 - MSA Attribute - Form'!D39)</f>
        <v>-</v>
      </c>
      <c r="F39" s="191" t="str">
        <f>IF(ISBLANK('6c1 - MSA Attribute - Form'!E39),"-",'6c1 - MSA Attribute - Form'!E39)</f>
        <v>-</v>
      </c>
      <c r="G39" s="195"/>
      <c r="H39" s="191" t="str">
        <f>IF(ISBLANK('6c1 - MSA Attribute - Form'!G39),"-",'6c1 - MSA Attribute - Form'!G39)</f>
        <v>-</v>
      </c>
      <c r="I39" s="191" t="str">
        <f>IF(ISBLANK('6c1 - MSA Attribute - Form'!H39),"-",'6c1 - MSA Attribute - Form'!H39)</f>
        <v>-</v>
      </c>
      <c r="J39" s="195"/>
      <c r="K39" s="191" t="str">
        <f>IF(ISBLANK('6c1 - MSA Attribute - Form'!J39),"-",'6c1 - MSA Attribute - Form'!J39)</f>
        <v>-</v>
      </c>
      <c r="L39" s="191" t="str">
        <f>IF(ISBLANK('6c1 - MSA Attribute - Form'!K39),"-",'6c1 - MSA Attribute - Form'!K39)</f>
        <v>-</v>
      </c>
      <c r="M39" s="131" t="str">
        <f>'6c1 - MSA Attribute - Form'!L39</f>
        <v/>
      </c>
      <c r="N39" s="131" t="str">
        <f>'6c1 - MSA Attribute - Form'!M39</f>
        <v/>
      </c>
      <c r="S39" s="87"/>
      <c r="T39" s="87"/>
      <c r="U39" s="87"/>
      <c r="V39" s="87"/>
      <c r="W39" s="87"/>
      <c r="X39" s="87"/>
      <c r="Y39" s="87"/>
    </row>
    <row r="40" spans="3:25" ht="15.75">
      <c r="C40" s="193">
        <v>27</v>
      </c>
      <c r="D40" s="194" t="str">
        <f>IF(ISBLANK('6c1 - MSA Attribute - Form'!C40),"-",'6c1 - MSA Attribute - Form'!C40)</f>
        <v>-</v>
      </c>
      <c r="E40" s="191" t="str">
        <f>IF(ISBLANK('6c1 - MSA Attribute - Form'!D40),"-",'6c1 - MSA Attribute - Form'!D40)</f>
        <v>-</v>
      </c>
      <c r="F40" s="191" t="str">
        <f>IF(ISBLANK('6c1 - MSA Attribute - Form'!E40),"-",'6c1 - MSA Attribute - Form'!E40)</f>
        <v>-</v>
      </c>
      <c r="G40" s="195"/>
      <c r="H40" s="191" t="str">
        <f>IF(ISBLANK('6c1 - MSA Attribute - Form'!G40),"-",'6c1 - MSA Attribute - Form'!G40)</f>
        <v>-</v>
      </c>
      <c r="I40" s="191" t="str">
        <f>IF(ISBLANK('6c1 - MSA Attribute - Form'!H40),"-",'6c1 - MSA Attribute - Form'!H40)</f>
        <v>-</v>
      </c>
      <c r="J40" s="195"/>
      <c r="K40" s="191" t="str">
        <f>IF(ISBLANK('6c1 - MSA Attribute - Form'!J40),"-",'6c1 - MSA Attribute - Form'!J40)</f>
        <v>-</v>
      </c>
      <c r="L40" s="191" t="str">
        <f>IF(ISBLANK('6c1 - MSA Attribute - Form'!K40),"-",'6c1 - MSA Attribute - Form'!K40)</f>
        <v>-</v>
      </c>
      <c r="M40" s="131" t="str">
        <f>'6c1 - MSA Attribute - Form'!L40</f>
        <v/>
      </c>
      <c r="N40" s="131" t="str">
        <f>'6c1 - MSA Attribute - Form'!M40</f>
        <v/>
      </c>
      <c r="S40" s="87"/>
      <c r="T40" s="87"/>
      <c r="U40" s="87"/>
      <c r="V40" s="87"/>
      <c r="W40" s="87"/>
      <c r="X40" s="87"/>
      <c r="Y40" s="87"/>
    </row>
    <row r="41" spans="3:25" ht="15.75">
      <c r="C41" s="193">
        <v>28</v>
      </c>
      <c r="D41" s="194" t="str">
        <f>IF(ISBLANK('6c1 - MSA Attribute - Form'!C41),"-",'6c1 - MSA Attribute - Form'!C41)</f>
        <v>-</v>
      </c>
      <c r="E41" s="191" t="str">
        <f>IF(ISBLANK('6c1 - MSA Attribute - Form'!D41),"-",'6c1 - MSA Attribute - Form'!D41)</f>
        <v>-</v>
      </c>
      <c r="F41" s="191" t="str">
        <f>IF(ISBLANK('6c1 - MSA Attribute - Form'!E41),"-",'6c1 - MSA Attribute - Form'!E41)</f>
        <v>-</v>
      </c>
      <c r="G41" s="195"/>
      <c r="H41" s="191" t="str">
        <f>IF(ISBLANK('6c1 - MSA Attribute - Form'!G41),"-",'6c1 - MSA Attribute - Form'!G41)</f>
        <v>-</v>
      </c>
      <c r="I41" s="191" t="str">
        <f>IF(ISBLANK('6c1 - MSA Attribute - Form'!H41),"-",'6c1 - MSA Attribute - Form'!H41)</f>
        <v>-</v>
      </c>
      <c r="J41" s="195"/>
      <c r="K41" s="191" t="str">
        <f>IF(ISBLANK('6c1 - MSA Attribute - Form'!J41),"-",'6c1 - MSA Attribute - Form'!J41)</f>
        <v>-</v>
      </c>
      <c r="L41" s="191" t="str">
        <f>IF(ISBLANK('6c1 - MSA Attribute - Form'!K41),"-",'6c1 - MSA Attribute - Form'!K41)</f>
        <v>-</v>
      </c>
      <c r="M41" s="131" t="str">
        <f>'6c1 - MSA Attribute - Form'!L41</f>
        <v/>
      </c>
      <c r="N41" s="131" t="str">
        <f>'6c1 - MSA Attribute - Form'!M41</f>
        <v/>
      </c>
      <c r="S41" s="87"/>
      <c r="T41" s="87"/>
      <c r="U41" s="87"/>
      <c r="V41" s="87"/>
      <c r="W41" s="87"/>
      <c r="X41" s="87"/>
      <c r="Y41" s="87"/>
    </row>
    <row r="42" spans="3:25" ht="15.75">
      <c r="C42" s="193">
        <v>29</v>
      </c>
      <c r="D42" s="194" t="str">
        <f>IF(ISBLANK('6c1 - MSA Attribute - Form'!C42),"-",'6c1 - MSA Attribute - Form'!C42)</f>
        <v>-</v>
      </c>
      <c r="E42" s="191" t="str">
        <f>IF(ISBLANK('6c1 - MSA Attribute - Form'!D42),"-",'6c1 - MSA Attribute - Form'!D42)</f>
        <v>-</v>
      </c>
      <c r="F42" s="191" t="str">
        <f>IF(ISBLANK('6c1 - MSA Attribute - Form'!E42),"-",'6c1 - MSA Attribute - Form'!E42)</f>
        <v>-</v>
      </c>
      <c r="G42" s="195"/>
      <c r="H42" s="191" t="str">
        <f>IF(ISBLANK('6c1 - MSA Attribute - Form'!G42),"-",'6c1 - MSA Attribute - Form'!G42)</f>
        <v>-</v>
      </c>
      <c r="I42" s="191" t="str">
        <f>IF(ISBLANK('6c1 - MSA Attribute - Form'!H42),"-",'6c1 - MSA Attribute - Form'!H42)</f>
        <v>-</v>
      </c>
      <c r="J42" s="195"/>
      <c r="K42" s="191" t="str">
        <f>IF(ISBLANK('6c1 - MSA Attribute - Form'!J42),"-",'6c1 - MSA Attribute - Form'!J42)</f>
        <v>-</v>
      </c>
      <c r="L42" s="191" t="str">
        <f>IF(ISBLANK('6c1 - MSA Attribute - Form'!K42),"-",'6c1 - MSA Attribute - Form'!K42)</f>
        <v>-</v>
      </c>
      <c r="M42" s="131" t="str">
        <f>'6c1 - MSA Attribute - Form'!L42</f>
        <v/>
      </c>
      <c r="N42" s="131" t="str">
        <f>'6c1 - MSA Attribute - Form'!M42</f>
        <v/>
      </c>
      <c r="S42" s="87"/>
      <c r="T42" s="87"/>
      <c r="U42" s="87"/>
      <c r="V42" s="87"/>
      <c r="W42" s="87"/>
      <c r="X42" s="87"/>
      <c r="Y42" s="87"/>
    </row>
    <row r="43" spans="3:25" ht="15.75">
      <c r="C43" s="193">
        <v>30</v>
      </c>
      <c r="D43" s="194" t="str">
        <f>IF(ISBLANK('6c1 - MSA Attribute - Form'!C43),"-",'6c1 - MSA Attribute - Form'!C43)</f>
        <v>-</v>
      </c>
      <c r="E43" s="191" t="str">
        <f>IF(ISBLANK('6c1 - MSA Attribute - Form'!D43),"-",'6c1 - MSA Attribute - Form'!D43)</f>
        <v>-</v>
      </c>
      <c r="F43" s="191" t="str">
        <f>IF(ISBLANK('6c1 - MSA Attribute - Form'!E43),"-",'6c1 - MSA Attribute - Form'!E43)</f>
        <v>-</v>
      </c>
      <c r="G43" s="195"/>
      <c r="H43" s="191" t="str">
        <f>IF(ISBLANK('6c1 - MSA Attribute - Form'!G43),"-",'6c1 - MSA Attribute - Form'!G43)</f>
        <v>-</v>
      </c>
      <c r="I43" s="191" t="str">
        <f>IF(ISBLANK('6c1 - MSA Attribute - Form'!H43),"-",'6c1 - MSA Attribute - Form'!H43)</f>
        <v>-</v>
      </c>
      <c r="J43" s="195"/>
      <c r="K43" s="191" t="str">
        <f>IF(ISBLANK('6c1 - MSA Attribute - Form'!J43),"-",'6c1 - MSA Attribute - Form'!J43)</f>
        <v>-</v>
      </c>
      <c r="L43" s="191" t="str">
        <f>IF(ISBLANK('6c1 - MSA Attribute - Form'!K43),"-",'6c1 - MSA Attribute - Form'!K43)</f>
        <v>-</v>
      </c>
      <c r="M43" s="131" t="str">
        <f>'6c1 - MSA Attribute - Form'!L43</f>
        <v/>
      </c>
      <c r="N43" s="131" t="str">
        <f>'6c1 - MSA Attribute - Form'!M43</f>
        <v/>
      </c>
      <c r="S43" s="87"/>
      <c r="T43" s="87"/>
      <c r="U43" s="87"/>
      <c r="V43" s="87"/>
      <c r="W43" s="87"/>
      <c r="X43" s="87"/>
      <c r="Y43" s="87"/>
    </row>
    <row r="44" spans="3:25" ht="15.75">
      <c r="C44" s="193">
        <v>31</v>
      </c>
      <c r="D44" s="194" t="str">
        <f>IF(ISBLANK('6c1 - MSA Attribute - Form'!C44),"-",'6c1 - MSA Attribute - Form'!C44)</f>
        <v>-</v>
      </c>
      <c r="E44" s="191" t="str">
        <f>IF(ISBLANK('6c1 - MSA Attribute - Form'!D44),"-",'6c1 - MSA Attribute - Form'!D44)</f>
        <v>-</v>
      </c>
      <c r="F44" s="191" t="str">
        <f>IF(ISBLANK('6c1 - MSA Attribute - Form'!E44),"-",'6c1 - MSA Attribute - Form'!E44)</f>
        <v>-</v>
      </c>
      <c r="G44" s="195"/>
      <c r="H44" s="191" t="str">
        <f>IF(ISBLANK('6c1 - MSA Attribute - Form'!G44),"-",'6c1 - MSA Attribute - Form'!G44)</f>
        <v>-</v>
      </c>
      <c r="I44" s="191" t="str">
        <f>IF(ISBLANK('6c1 - MSA Attribute - Form'!H44),"-",'6c1 - MSA Attribute - Form'!H44)</f>
        <v>-</v>
      </c>
      <c r="J44" s="195"/>
      <c r="K44" s="191" t="str">
        <f>IF(ISBLANK('6c1 - MSA Attribute - Form'!J44),"-",'6c1 - MSA Attribute - Form'!J44)</f>
        <v>-</v>
      </c>
      <c r="L44" s="191" t="str">
        <f>IF(ISBLANK('6c1 - MSA Attribute - Form'!K44),"-",'6c1 - MSA Attribute - Form'!K44)</f>
        <v>-</v>
      </c>
      <c r="M44" s="131" t="str">
        <f>'6c1 - MSA Attribute - Form'!L44</f>
        <v/>
      </c>
      <c r="N44" s="131" t="str">
        <f>'6c1 - MSA Attribute - Form'!M44</f>
        <v/>
      </c>
      <c r="S44" s="87"/>
      <c r="T44" s="87"/>
      <c r="U44" s="87"/>
      <c r="V44" s="87"/>
      <c r="W44" s="87"/>
      <c r="X44" s="87"/>
      <c r="Y44" s="87"/>
    </row>
    <row r="45" spans="3:25" ht="16.5" thickBot="1">
      <c r="C45" s="193">
        <v>32</v>
      </c>
      <c r="D45" s="194" t="str">
        <f>IF(ISBLANK('6c1 - MSA Attribute - Form'!C45),"-",'6c1 - MSA Attribute - Form'!C45)</f>
        <v>-</v>
      </c>
      <c r="E45" s="191" t="str">
        <f>IF(ISBLANK('6c1 - MSA Attribute - Form'!D45),"-",'6c1 - MSA Attribute - Form'!D45)</f>
        <v>-</v>
      </c>
      <c r="F45" s="191" t="str">
        <f>IF(ISBLANK('6c1 - MSA Attribute - Form'!E45),"-",'6c1 - MSA Attribute - Form'!E45)</f>
        <v>-</v>
      </c>
      <c r="G45" s="195"/>
      <c r="H45" s="191" t="str">
        <f>IF(ISBLANK('6c1 - MSA Attribute - Form'!G45),"-",'6c1 - MSA Attribute - Form'!G45)</f>
        <v>-</v>
      </c>
      <c r="I45" s="191" t="str">
        <f>IF(ISBLANK('6c1 - MSA Attribute - Form'!H45),"-",'6c1 - MSA Attribute - Form'!H45)</f>
        <v>-</v>
      </c>
      <c r="J45" s="195"/>
      <c r="K45" s="191" t="str">
        <f>IF(ISBLANK('6c1 - MSA Attribute - Form'!J45),"-",'6c1 - MSA Attribute - Form'!J45)</f>
        <v>-</v>
      </c>
      <c r="L45" s="191" t="str">
        <f>IF(ISBLANK('6c1 - MSA Attribute - Form'!K45),"-",'6c1 - MSA Attribute - Form'!K45)</f>
        <v>-</v>
      </c>
      <c r="M45" s="131" t="str">
        <f>'6c1 - MSA Attribute - Form'!L45</f>
        <v/>
      </c>
      <c r="N45" s="131" t="str">
        <f>'6c1 - MSA Attribute - Form'!M45</f>
        <v/>
      </c>
      <c r="S45" s="87"/>
      <c r="T45" s="87"/>
      <c r="U45" s="87"/>
      <c r="V45" s="87"/>
      <c r="W45" s="87"/>
      <c r="X45" s="87"/>
      <c r="Y45" s="87"/>
    </row>
    <row r="46" spans="3:25" ht="15.75">
      <c r="C46" s="193">
        <v>33</v>
      </c>
      <c r="D46" s="194" t="str">
        <f>IF(ISBLANK('6c1 - MSA Attribute - Form'!C46),"-",'6c1 - MSA Attribute - Form'!C46)</f>
        <v>-</v>
      </c>
      <c r="E46" s="191" t="str">
        <f>IF(ISBLANK('6c1 - MSA Attribute - Form'!D46),"-",'6c1 - MSA Attribute - Form'!D46)</f>
        <v>-</v>
      </c>
      <c r="F46" s="191" t="str">
        <f>IF(ISBLANK('6c1 - MSA Attribute - Form'!E46),"-",'6c1 - MSA Attribute - Form'!E46)</f>
        <v>-</v>
      </c>
      <c r="G46" s="195"/>
      <c r="H46" s="191" t="str">
        <f>IF(ISBLANK('6c1 - MSA Attribute - Form'!G46),"-",'6c1 - MSA Attribute - Form'!G46)</f>
        <v>-</v>
      </c>
      <c r="I46" s="191" t="str">
        <f>IF(ISBLANK('6c1 - MSA Attribute - Form'!H46),"-",'6c1 - MSA Attribute - Form'!H46)</f>
        <v>-</v>
      </c>
      <c r="J46" s="195"/>
      <c r="K46" s="191" t="str">
        <f>IF(ISBLANK('6c1 - MSA Attribute - Form'!J46),"-",'6c1 - MSA Attribute - Form'!J46)</f>
        <v>-</v>
      </c>
      <c r="L46" s="191" t="str">
        <f>IF(ISBLANK('6c1 - MSA Attribute - Form'!K46),"-",'6c1 - MSA Attribute - Form'!K46)</f>
        <v>-</v>
      </c>
      <c r="M46" s="131" t="str">
        <f>'6c1 - MSA Attribute - Form'!L46</f>
        <v/>
      </c>
      <c r="N46" s="131" t="str">
        <f>'6c1 - MSA Attribute - Form'!M46</f>
        <v/>
      </c>
      <c r="S46" s="204" t="s">
        <v>110</v>
      </c>
      <c r="T46" s="203"/>
      <c r="U46" s="203"/>
      <c r="V46" s="203"/>
      <c r="W46" s="203"/>
      <c r="X46" s="203"/>
      <c r="Y46" s="202"/>
    </row>
    <row r="47" spans="3:25" ht="15.75">
      <c r="C47" s="193">
        <v>34</v>
      </c>
      <c r="D47" s="194" t="str">
        <f>IF(ISBLANK('6c1 - MSA Attribute - Form'!C47),"-",'6c1 - MSA Attribute - Form'!C47)</f>
        <v>-</v>
      </c>
      <c r="E47" s="191" t="str">
        <f>IF(ISBLANK('6c1 - MSA Attribute - Form'!D47),"-",'6c1 - MSA Attribute - Form'!D47)</f>
        <v>-</v>
      </c>
      <c r="F47" s="191" t="str">
        <f>IF(ISBLANK('6c1 - MSA Attribute - Form'!E47),"-",'6c1 - MSA Attribute - Form'!E47)</f>
        <v>-</v>
      </c>
      <c r="G47" s="195"/>
      <c r="H47" s="191" t="str">
        <f>IF(ISBLANK('6c1 - MSA Attribute - Form'!G47),"-",'6c1 - MSA Attribute - Form'!G47)</f>
        <v>-</v>
      </c>
      <c r="I47" s="191" t="str">
        <f>IF(ISBLANK('6c1 - MSA Attribute - Form'!H47),"-",'6c1 - MSA Attribute - Form'!H47)</f>
        <v>-</v>
      </c>
      <c r="J47" s="195"/>
      <c r="K47" s="191" t="str">
        <f>IF(ISBLANK('6c1 - MSA Attribute - Form'!J47),"-",'6c1 - MSA Attribute - Form'!J47)</f>
        <v>-</v>
      </c>
      <c r="L47" s="191" t="str">
        <f>IF(ISBLANK('6c1 - MSA Attribute - Form'!K47),"-",'6c1 - MSA Attribute - Form'!K47)</f>
        <v>-</v>
      </c>
      <c r="M47" s="131" t="str">
        <f>'6c1 - MSA Attribute - Form'!L47</f>
        <v/>
      </c>
      <c r="N47" s="131" t="str">
        <f>'6c1 - MSA Attribute - Form'!M47</f>
        <v/>
      </c>
      <c r="S47" s="201"/>
      <c r="T47" s="200"/>
      <c r="U47" s="200"/>
      <c r="V47" s="200"/>
      <c r="W47" s="200"/>
      <c r="X47" s="200"/>
      <c r="Y47" s="199"/>
    </row>
    <row r="48" spans="3:25" ht="15.75">
      <c r="C48" s="193">
        <v>35</v>
      </c>
      <c r="D48" s="194" t="str">
        <f>IF(ISBLANK('6c1 - MSA Attribute - Form'!C48),"-",'6c1 - MSA Attribute - Form'!C48)</f>
        <v>-</v>
      </c>
      <c r="E48" s="191" t="str">
        <f>IF(ISBLANK('6c1 - MSA Attribute - Form'!D48),"-",'6c1 - MSA Attribute - Form'!D48)</f>
        <v>-</v>
      </c>
      <c r="F48" s="191" t="str">
        <f>IF(ISBLANK('6c1 - MSA Attribute - Form'!E48),"-",'6c1 - MSA Attribute - Form'!E48)</f>
        <v>-</v>
      </c>
      <c r="G48" s="195"/>
      <c r="H48" s="191" t="str">
        <f>IF(ISBLANK('6c1 - MSA Attribute - Form'!G48),"-",'6c1 - MSA Attribute - Form'!G48)</f>
        <v>-</v>
      </c>
      <c r="I48" s="191" t="str">
        <f>IF(ISBLANK('6c1 - MSA Attribute - Form'!H48),"-",'6c1 - MSA Attribute - Form'!H48)</f>
        <v>-</v>
      </c>
      <c r="J48" s="195"/>
      <c r="K48" s="191" t="str">
        <f>IF(ISBLANK('6c1 - MSA Attribute - Form'!J48),"-",'6c1 - MSA Attribute - Form'!J48)</f>
        <v>-</v>
      </c>
      <c r="L48" s="191" t="str">
        <f>IF(ISBLANK('6c1 - MSA Attribute - Form'!K48),"-",'6c1 - MSA Attribute - Form'!K48)</f>
        <v>-</v>
      </c>
      <c r="M48" s="131" t="str">
        <f>'6c1 - MSA Attribute - Form'!L48</f>
        <v/>
      </c>
      <c r="N48" s="131" t="str">
        <f>'6c1 - MSA Attribute - Form'!M48</f>
        <v/>
      </c>
      <c r="S48" s="201"/>
      <c r="T48" s="200"/>
      <c r="U48" s="200"/>
      <c r="V48" s="200"/>
      <c r="W48" s="200"/>
      <c r="X48" s="200"/>
      <c r="Y48" s="199"/>
    </row>
    <row r="49" spans="3:25" ht="15.75">
      <c r="C49" s="193">
        <v>36</v>
      </c>
      <c r="D49" s="194" t="str">
        <f>IF(ISBLANK('6c1 - MSA Attribute - Form'!C49),"-",'6c1 - MSA Attribute - Form'!C49)</f>
        <v>-</v>
      </c>
      <c r="E49" s="191" t="str">
        <f>IF(ISBLANK('6c1 - MSA Attribute - Form'!D49),"-",'6c1 - MSA Attribute - Form'!D49)</f>
        <v>-</v>
      </c>
      <c r="F49" s="191" t="str">
        <f>IF(ISBLANK('6c1 - MSA Attribute - Form'!E49),"-",'6c1 - MSA Attribute - Form'!E49)</f>
        <v>-</v>
      </c>
      <c r="G49" s="195"/>
      <c r="H49" s="191" t="str">
        <f>IF(ISBLANK('6c1 - MSA Attribute - Form'!G49),"-",'6c1 - MSA Attribute - Form'!G49)</f>
        <v>-</v>
      </c>
      <c r="I49" s="191" t="str">
        <f>IF(ISBLANK('6c1 - MSA Attribute - Form'!H49),"-",'6c1 - MSA Attribute - Form'!H49)</f>
        <v>-</v>
      </c>
      <c r="J49" s="195"/>
      <c r="K49" s="191" t="str">
        <f>IF(ISBLANK('6c1 - MSA Attribute - Form'!J49),"-",'6c1 - MSA Attribute - Form'!J49)</f>
        <v>-</v>
      </c>
      <c r="L49" s="191" t="str">
        <f>IF(ISBLANK('6c1 - MSA Attribute - Form'!K49),"-",'6c1 - MSA Attribute - Form'!K49)</f>
        <v>-</v>
      </c>
      <c r="M49" s="131" t="str">
        <f>'6c1 - MSA Attribute - Form'!L49</f>
        <v/>
      </c>
      <c r="N49" s="131" t="str">
        <f>'6c1 - MSA Attribute - Form'!M49</f>
        <v/>
      </c>
      <c r="S49" s="201"/>
      <c r="T49" s="200"/>
      <c r="U49" s="200"/>
      <c r="V49" s="200"/>
      <c r="W49" s="200"/>
      <c r="X49" s="200"/>
      <c r="Y49" s="199"/>
    </row>
    <row r="50" spans="3:25" ht="15.75">
      <c r="C50" s="193">
        <v>37</v>
      </c>
      <c r="D50" s="194" t="str">
        <f>IF(ISBLANK('6c1 - MSA Attribute - Form'!C50),"-",'6c1 - MSA Attribute - Form'!C50)</f>
        <v>-</v>
      </c>
      <c r="E50" s="191" t="str">
        <f>IF(ISBLANK('6c1 - MSA Attribute - Form'!D50),"-",'6c1 - MSA Attribute - Form'!D50)</f>
        <v>-</v>
      </c>
      <c r="F50" s="191" t="str">
        <f>IF(ISBLANK('6c1 - MSA Attribute - Form'!E50),"-",'6c1 - MSA Attribute - Form'!E50)</f>
        <v>-</v>
      </c>
      <c r="G50" s="195"/>
      <c r="H50" s="191" t="str">
        <f>IF(ISBLANK('6c1 - MSA Attribute - Form'!G50),"-",'6c1 - MSA Attribute - Form'!G50)</f>
        <v>-</v>
      </c>
      <c r="I50" s="191" t="str">
        <f>IF(ISBLANK('6c1 - MSA Attribute - Form'!H50),"-",'6c1 - MSA Attribute - Form'!H50)</f>
        <v>-</v>
      </c>
      <c r="J50" s="195"/>
      <c r="K50" s="191" t="str">
        <f>IF(ISBLANK('6c1 - MSA Attribute - Form'!J50),"-",'6c1 - MSA Attribute - Form'!J50)</f>
        <v>-</v>
      </c>
      <c r="L50" s="191" t="str">
        <f>IF(ISBLANK('6c1 - MSA Attribute - Form'!K50),"-",'6c1 - MSA Attribute - Form'!K50)</f>
        <v>-</v>
      </c>
      <c r="M50" s="131" t="str">
        <f>'6c1 - MSA Attribute - Form'!L50</f>
        <v/>
      </c>
      <c r="N50" s="131" t="str">
        <f>'6c1 - MSA Attribute - Form'!M50</f>
        <v/>
      </c>
      <c r="S50" s="201"/>
      <c r="T50" s="200"/>
      <c r="U50" s="200"/>
      <c r="V50" s="200"/>
      <c r="W50" s="200"/>
      <c r="X50" s="200"/>
      <c r="Y50" s="199"/>
    </row>
    <row r="51" spans="3:25" ht="16.5" thickBot="1">
      <c r="C51" s="193">
        <v>38</v>
      </c>
      <c r="D51" s="194" t="str">
        <f>IF(ISBLANK('6c1 - MSA Attribute - Form'!C51),"-",'6c1 - MSA Attribute - Form'!C51)</f>
        <v>-</v>
      </c>
      <c r="E51" s="191" t="str">
        <f>IF(ISBLANK('6c1 - MSA Attribute - Form'!D51),"-",'6c1 - MSA Attribute - Form'!D51)</f>
        <v>-</v>
      </c>
      <c r="F51" s="191" t="str">
        <f>IF(ISBLANK('6c1 - MSA Attribute - Form'!E51),"-",'6c1 - MSA Attribute - Form'!E51)</f>
        <v>-</v>
      </c>
      <c r="G51" s="195"/>
      <c r="H51" s="191" t="str">
        <f>IF(ISBLANK('6c1 - MSA Attribute - Form'!G51),"-",'6c1 - MSA Attribute - Form'!G51)</f>
        <v>-</v>
      </c>
      <c r="I51" s="191" t="str">
        <f>IF(ISBLANK('6c1 - MSA Attribute - Form'!H51),"-",'6c1 - MSA Attribute - Form'!H51)</f>
        <v>-</v>
      </c>
      <c r="J51" s="195"/>
      <c r="K51" s="191" t="str">
        <f>IF(ISBLANK('6c1 - MSA Attribute - Form'!J51),"-",'6c1 - MSA Attribute - Form'!J51)</f>
        <v>-</v>
      </c>
      <c r="L51" s="191" t="str">
        <f>IF(ISBLANK('6c1 - MSA Attribute - Form'!K51),"-",'6c1 - MSA Attribute - Form'!K51)</f>
        <v>-</v>
      </c>
      <c r="M51" s="131" t="str">
        <f>'6c1 - MSA Attribute - Form'!L51</f>
        <v/>
      </c>
      <c r="N51" s="131" t="str">
        <f>'6c1 - MSA Attribute - Form'!M51</f>
        <v/>
      </c>
      <c r="S51" s="198"/>
      <c r="T51" s="197"/>
      <c r="U51" s="197"/>
      <c r="V51" s="197"/>
      <c r="W51" s="197"/>
      <c r="X51" s="197"/>
      <c r="Y51" s="196"/>
    </row>
    <row r="52" spans="3:25" ht="15.75">
      <c r="C52" s="193">
        <v>39</v>
      </c>
      <c r="D52" s="194" t="str">
        <f>IF(ISBLANK('6c1 - MSA Attribute - Form'!C52),"-",'6c1 - MSA Attribute - Form'!C52)</f>
        <v>-</v>
      </c>
      <c r="E52" s="191" t="str">
        <f>IF(ISBLANK('6c1 - MSA Attribute - Form'!D52),"-",'6c1 - MSA Attribute - Form'!D52)</f>
        <v>-</v>
      </c>
      <c r="F52" s="191" t="str">
        <f>IF(ISBLANK('6c1 - MSA Attribute - Form'!E52),"-",'6c1 - MSA Attribute - Form'!E52)</f>
        <v>-</v>
      </c>
      <c r="G52" s="195"/>
      <c r="H52" s="191" t="str">
        <f>IF(ISBLANK('6c1 - MSA Attribute - Form'!G52),"-",'6c1 - MSA Attribute - Form'!G52)</f>
        <v>-</v>
      </c>
      <c r="I52" s="191" t="str">
        <f>IF(ISBLANK('6c1 - MSA Attribute - Form'!H52),"-",'6c1 - MSA Attribute - Form'!H52)</f>
        <v>-</v>
      </c>
      <c r="J52" s="195"/>
      <c r="K52" s="191" t="str">
        <f>IF(ISBLANK('6c1 - MSA Attribute - Form'!J52),"-",'6c1 - MSA Attribute - Form'!J52)</f>
        <v>-</v>
      </c>
      <c r="L52" s="191" t="str">
        <f>IF(ISBLANK('6c1 - MSA Attribute - Form'!K52),"-",'6c1 - MSA Attribute - Form'!K52)</f>
        <v>-</v>
      </c>
      <c r="M52" s="131" t="str">
        <f>'6c1 - MSA Attribute - Form'!L52</f>
        <v/>
      </c>
      <c r="N52" s="131" t="str">
        <f>'6c1 - MSA Attribute - Form'!M52</f>
        <v/>
      </c>
      <c r="S52" s="87"/>
      <c r="T52" s="87"/>
      <c r="U52" s="87"/>
      <c r="V52" s="87"/>
      <c r="W52" s="87"/>
      <c r="X52" s="87"/>
      <c r="Y52" s="87"/>
    </row>
    <row r="53" spans="3:25" ht="15.75">
      <c r="C53" s="193">
        <v>40</v>
      </c>
      <c r="D53" s="194" t="str">
        <f>IF(ISBLANK('6c1 - MSA Attribute - Form'!C53),"-",'6c1 - MSA Attribute - Form'!C53)</f>
        <v>-</v>
      </c>
      <c r="E53" s="191" t="str">
        <f>IF(ISBLANK('6c1 - MSA Attribute - Form'!D53),"-",'6c1 - MSA Attribute - Form'!D53)</f>
        <v>-</v>
      </c>
      <c r="F53" s="191" t="str">
        <f>IF(ISBLANK('6c1 - MSA Attribute - Form'!E53),"-",'6c1 - MSA Attribute - Form'!E53)</f>
        <v>-</v>
      </c>
      <c r="G53" s="195"/>
      <c r="H53" s="191" t="str">
        <f>IF(ISBLANK('6c1 - MSA Attribute - Form'!G53),"-",'6c1 - MSA Attribute - Form'!G53)</f>
        <v>-</v>
      </c>
      <c r="I53" s="191" t="str">
        <f>IF(ISBLANK('6c1 - MSA Attribute - Form'!H53),"-",'6c1 - MSA Attribute - Form'!H53)</f>
        <v>-</v>
      </c>
      <c r="J53" s="195"/>
      <c r="K53" s="191" t="str">
        <f>IF(ISBLANK('6c1 - MSA Attribute - Form'!J53),"-",'6c1 - MSA Attribute - Form'!J53)</f>
        <v>-</v>
      </c>
      <c r="L53" s="191" t="str">
        <f>IF(ISBLANK('6c1 - MSA Attribute - Form'!K53),"-",'6c1 - MSA Attribute - Form'!K53)</f>
        <v>-</v>
      </c>
      <c r="M53" s="131" t="str">
        <f>'6c1 - MSA Attribute - Form'!L53</f>
        <v/>
      </c>
      <c r="N53" s="131" t="str">
        <f>'6c1 - MSA Attribute - Form'!M53</f>
        <v/>
      </c>
      <c r="S53" s="87"/>
      <c r="T53" s="87"/>
      <c r="U53" s="87"/>
      <c r="V53" s="87"/>
      <c r="W53" s="87"/>
      <c r="X53" s="87"/>
      <c r="Y53" s="87"/>
    </row>
    <row r="54" spans="3:25" ht="15.75">
      <c r="C54" s="193">
        <v>41</v>
      </c>
      <c r="D54" s="194" t="str">
        <f>IF(ISBLANK('6c1 - MSA Attribute - Form'!C54),"-",'6c1 - MSA Attribute - Form'!C54)</f>
        <v>-</v>
      </c>
      <c r="E54" s="191" t="str">
        <f>IF(ISBLANK('6c1 - MSA Attribute - Form'!D54),"-",'6c1 - MSA Attribute - Form'!D54)</f>
        <v>-</v>
      </c>
      <c r="F54" s="191" t="str">
        <f>IF(ISBLANK('6c1 - MSA Attribute - Form'!E54),"-",'6c1 - MSA Attribute - Form'!E54)</f>
        <v>-</v>
      </c>
      <c r="G54" s="195"/>
      <c r="H54" s="191" t="str">
        <f>IF(ISBLANK('6c1 - MSA Attribute - Form'!G54),"-",'6c1 - MSA Attribute - Form'!G54)</f>
        <v>-</v>
      </c>
      <c r="I54" s="191" t="str">
        <f>IF(ISBLANK('6c1 - MSA Attribute - Form'!H54),"-",'6c1 - MSA Attribute - Form'!H54)</f>
        <v>-</v>
      </c>
      <c r="J54" s="195"/>
      <c r="K54" s="191" t="str">
        <f>IF(ISBLANK('6c1 - MSA Attribute - Form'!J54),"-",'6c1 - MSA Attribute - Form'!J54)</f>
        <v>-</v>
      </c>
      <c r="L54" s="191" t="str">
        <f>IF(ISBLANK('6c1 - MSA Attribute - Form'!K54),"-",'6c1 - MSA Attribute - Form'!K54)</f>
        <v>-</v>
      </c>
      <c r="M54" s="131" t="str">
        <f>'6c1 - MSA Attribute - Form'!L54</f>
        <v/>
      </c>
      <c r="N54" s="131" t="str">
        <f>'6c1 - MSA Attribute - Form'!M54</f>
        <v/>
      </c>
    </row>
    <row r="55" spans="3:25" ht="15.75">
      <c r="C55" s="193">
        <v>42</v>
      </c>
      <c r="D55" s="194" t="str">
        <f>IF(ISBLANK('6c1 - MSA Attribute - Form'!C55),"-",'6c1 - MSA Attribute - Form'!C55)</f>
        <v>-</v>
      </c>
      <c r="E55" s="191" t="str">
        <f>IF(ISBLANK('6c1 - MSA Attribute - Form'!D55),"-",'6c1 - MSA Attribute - Form'!D55)</f>
        <v>-</v>
      </c>
      <c r="F55" s="191" t="str">
        <f>IF(ISBLANK('6c1 - MSA Attribute - Form'!E55),"-",'6c1 - MSA Attribute - Form'!E55)</f>
        <v>-</v>
      </c>
      <c r="G55" s="195"/>
      <c r="H55" s="191" t="str">
        <f>IF(ISBLANK('6c1 - MSA Attribute - Form'!G55),"-",'6c1 - MSA Attribute - Form'!G55)</f>
        <v>-</v>
      </c>
      <c r="I55" s="191" t="str">
        <f>IF(ISBLANK('6c1 - MSA Attribute - Form'!H55),"-",'6c1 - MSA Attribute - Form'!H55)</f>
        <v>-</v>
      </c>
      <c r="J55" s="195"/>
      <c r="K55" s="191" t="str">
        <f>IF(ISBLANK('6c1 - MSA Attribute - Form'!J55),"-",'6c1 - MSA Attribute - Form'!J55)</f>
        <v>-</v>
      </c>
      <c r="L55" s="191" t="str">
        <f>IF(ISBLANK('6c1 - MSA Attribute - Form'!K55),"-",'6c1 - MSA Attribute - Form'!K55)</f>
        <v>-</v>
      </c>
      <c r="M55" s="131" t="str">
        <f>'6c1 - MSA Attribute - Form'!L55</f>
        <v/>
      </c>
      <c r="N55" s="131" t="str">
        <f>'6c1 - MSA Attribute - Form'!M55</f>
        <v/>
      </c>
    </row>
    <row r="56" spans="3:25" ht="15.75">
      <c r="C56" s="193">
        <v>43</v>
      </c>
      <c r="D56" s="194" t="str">
        <f>IF(ISBLANK('6c1 - MSA Attribute - Form'!C56),"-",'6c1 - MSA Attribute - Form'!C56)</f>
        <v>-</v>
      </c>
      <c r="E56" s="191" t="str">
        <f>IF(ISBLANK('6c1 - MSA Attribute - Form'!D56),"-",'6c1 - MSA Attribute - Form'!D56)</f>
        <v>-</v>
      </c>
      <c r="F56" s="191" t="str">
        <f>IF(ISBLANK('6c1 - MSA Attribute - Form'!E56),"-",'6c1 - MSA Attribute - Form'!E56)</f>
        <v>-</v>
      </c>
      <c r="G56" s="195"/>
      <c r="H56" s="191" t="str">
        <f>IF(ISBLANK('6c1 - MSA Attribute - Form'!G56),"-",'6c1 - MSA Attribute - Form'!G56)</f>
        <v>-</v>
      </c>
      <c r="I56" s="191" t="str">
        <f>IF(ISBLANK('6c1 - MSA Attribute - Form'!H56),"-",'6c1 - MSA Attribute - Form'!H56)</f>
        <v>-</v>
      </c>
      <c r="J56" s="195"/>
      <c r="K56" s="191" t="str">
        <f>IF(ISBLANK('6c1 - MSA Attribute - Form'!J56),"-",'6c1 - MSA Attribute - Form'!J56)</f>
        <v>-</v>
      </c>
      <c r="L56" s="191" t="str">
        <f>IF(ISBLANK('6c1 - MSA Attribute - Form'!K56),"-",'6c1 - MSA Attribute - Form'!K56)</f>
        <v>-</v>
      </c>
      <c r="M56" s="131" t="str">
        <f>'6c1 - MSA Attribute - Form'!L56</f>
        <v/>
      </c>
      <c r="N56" s="131" t="str">
        <f>'6c1 - MSA Attribute - Form'!M56</f>
        <v/>
      </c>
    </row>
    <row r="57" spans="3:25" ht="15.75">
      <c r="C57" s="193">
        <v>44</v>
      </c>
      <c r="D57" s="194" t="str">
        <f>IF(ISBLANK('6c1 - MSA Attribute - Form'!C57),"-",'6c1 - MSA Attribute - Form'!C57)</f>
        <v>-</v>
      </c>
      <c r="E57" s="191" t="str">
        <f>IF(ISBLANK('6c1 - MSA Attribute - Form'!D57),"-",'6c1 - MSA Attribute - Form'!D57)</f>
        <v>-</v>
      </c>
      <c r="F57" s="191" t="str">
        <f>IF(ISBLANK('6c1 - MSA Attribute - Form'!E57),"-",'6c1 - MSA Attribute - Form'!E57)</f>
        <v>-</v>
      </c>
      <c r="G57" s="195"/>
      <c r="H57" s="191" t="str">
        <f>IF(ISBLANK('6c1 - MSA Attribute - Form'!G57),"-",'6c1 - MSA Attribute - Form'!G57)</f>
        <v>-</v>
      </c>
      <c r="I57" s="191" t="str">
        <f>IF(ISBLANK('6c1 - MSA Attribute - Form'!H57),"-",'6c1 - MSA Attribute - Form'!H57)</f>
        <v>-</v>
      </c>
      <c r="J57" s="195"/>
      <c r="K57" s="191" t="str">
        <f>IF(ISBLANK('6c1 - MSA Attribute - Form'!J57),"-",'6c1 - MSA Attribute - Form'!J57)</f>
        <v>-</v>
      </c>
      <c r="L57" s="191" t="str">
        <f>IF(ISBLANK('6c1 - MSA Attribute - Form'!K57),"-",'6c1 - MSA Attribute - Form'!K57)</f>
        <v>-</v>
      </c>
      <c r="M57" s="131" t="str">
        <f>'6c1 - MSA Attribute - Form'!L57</f>
        <v/>
      </c>
      <c r="N57" s="131" t="str">
        <f>'6c1 - MSA Attribute - Form'!M57</f>
        <v/>
      </c>
    </row>
    <row r="58" spans="3:25" ht="15.75">
      <c r="C58" s="193">
        <v>45</v>
      </c>
      <c r="D58" s="194" t="str">
        <f>IF(ISBLANK('6c1 - MSA Attribute - Form'!C58),"-",'6c1 - MSA Attribute - Form'!C58)</f>
        <v>-</v>
      </c>
      <c r="E58" s="191" t="str">
        <f>IF(ISBLANK('6c1 - MSA Attribute - Form'!D58),"-",'6c1 - MSA Attribute - Form'!D58)</f>
        <v>-</v>
      </c>
      <c r="F58" s="191" t="str">
        <f>IF(ISBLANK('6c1 - MSA Attribute - Form'!E58),"-",'6c1 - MSA Attribute - Form'!E58)</f>
        <v>-</v>
      </c>
      <c r="G58" s="195"/>
      <c r="H58" s="191" t="str">
        <f>IF(ISBLANK('6c1 - MSA Attribute - Form'!G58),"-",'6c1 - MSA Attribute - Form'!G58)</f>
        <v>-</v>
      </c>
      <c r="I58" s="191" t="str">
        <f>IF(ISBLANK('6c1 - MSA Attribute - Form'!H58),"-",'6c1 - MSA Attribute - Form'!H58)</f>
        <v>-</v>
      </c>
      <c r="J58" s="195"/>
      <c r="K58" s="191" t="str">
        <f>IF(ISBLANK('6c1 - MSA Attribute - Form'!J58),"-",'6c1 - MSA Attribute - Form'!J58)</f>
        <v>-</v>
      </c>
      <c r="L58" s="191" t="str">
        <f>IF(ISBLANK('6c1 - MSA Attribute - Form'!K58),"-",'6c1 - MSA Attribute - Form'!K58)</f>
        <v>-</v>
      </c>
      <c r="M58" s="131" t="str">
        <f>'6c1 - MSA Attribute - Form'!L58</f>
        <v/>
      </c>
      <c r="N58" s="131" t="str">
        <f>'6c1 - MSA Attribute - Form'!M58</f>
        <v/>
      </c>
    </row>
    <row r="59" spans="3:25" ht="15.75">
      <c r="C59" s="193">
        <v>46</v>
      </c>
      <c r="D59" s="194" t="str">
        <f>IF(ISBLANK('6c1 - MSA Attribute - Form'!C59),"-",'6c1 - MSA Attribute - Form'!C59)</f>
        <v>-</v>
      </c>
      <c r="E59" s="191" t="str">
        <f>IF(ISBLANK('6c1 - MSA Attribute - Form'!D59),"-",'6c1 - MSA Attribute - Form'!D59)</f>
        <v>-</v>
      </c>
      <c r="F59" s="191" t="str">
        <f>IF(ISBLANK('6c1 - MSA Attribute - Form'!E59),"-",'6c1 - MSA Attribute - Form'!E59)</f>
        <v>-</v>
      </c>
      <c r="G59" s="195"/>
      <c r="H59" s="191" t="str">
        <f>IF(ISBLANK('6c1 - MSA Attribute - Form'!G59),"-",'6c1 - MSA Attribute - Form'!G59)</f>
        <v>-</v>
      </c>
      <c r="I59" s="191" t="str">
        <f>IF(ISBLANK('6c1 - MSA Attribute - Form'!H59),"-",'6c1 - MSA Attribute - Form'!H59)</f>
        <v>-</v>
      </c>
      <c r="J59" s="195"/>
      <c r="K59" s="191" t="str">
        <f>IF(ISBLANK('6c1 - MSA Attribute - Form'!J59),"-",'6c1 - MSA Attribute - Form'!J59)</f>
        <v>-</v>
      </c>
      <c r="L59" s="191" t="str">
        <f>IF(ISBLANK('6c1 - MSA Attribute - Form'!K59),"-",'6c1 - MSA Attribute - Form'!K59)</f>
        <v>-</v>
      </c>
      <c r="M59" s="131" t="str">
        <f>'6c1 - MSA Attribute - Form'!L59</f>
        <v/>
      </c>
      <c r="N59" s="131" t="str">
        <f>'6c1 - MSA Attribute - Form'!M59</f>
        <v/>
      </c>
    </row>
    <row r="60" spans="3:25" ht="15.75">
      <c r="C60" s="193">
        <v>47</v>
      </c>
      <c r="D60" s="194" t="str">
        <f>IF(ISBLANK('6c1 - MSA Attribute - Form'!C60),"-",'6c1 - MSA Attribute - Form'!C60)</f>
        <v>-</v>
      </c>
      <c r="E60" s="191" t="str">
        <f>IF(ISBLANK('6c1 - MSA Attribute - Form'!D60),"-",'6c1 - MSA Attribute - Form'!D60)</f>
        <v>-</v>
      </c>
      <c r="F60" s="191" t="str">
        <f>IF(ISBLANK('6c1 - MSA Attribute - Form'!E60),"-",'6c1 - MSA Attribute - Form'!E60)</f>
        <v>-</v>
      </c>
      <c r="G60" s="195"/>
      <c r="H60" s="191" t="str">
        <f>IF(ISBLANK('6c1 - MSA Attribute - Form'!G60),"-",'6c1 - MSA Attribute - Form'!G60)</f>
        <v>-</v>
      </c>
      <c r="I60" s="191" t="str">
        <f>IF(ISBLANK('6c1 - MSA Attribute - Form'!H60),"-",'6c1 - MSA Attribute - Form'!H60)</f>
        <v>-</v>
      </c>
      <c r="J60" s="195"/>
      <c r="K60" s="191" t="str">
        <f>IF(ISBLANK('6c1 - MSA Attribute - Form'!J60),"-",'6c1 - MSA Attribute - Form'!J60)</f>
        <v>-</v>
      </c>
      <c r="L60" s="191" t="str">
        <f>IF(ISBLANK('6c1 - MSA Attribute - Form'!K60),"-",'6c1 - MSA Attribute - Form'!K60)</f>
        <v>-</v>
      </c>
      <c r="M60" s="131" t="str">
        <f>'6c1 - MSA Attribute - Form'!L60</f>
        <v/>
      </c>
      <c r="N60" s="131" t="str">
        <f>'6c1 - MSA Attribute - Form'!M60</f>
        <v/>
      </c>
    </row>
    <row r="61" spans="3:25" ht="15.75">
      <c r="C61" s="193">
        <v>48</v>
      </c>
      <c r="D61" s="194" t="str">
        <f>IF(ISBLANK('6c1 - MSA Attribute - Form'!C61),"-",'6c1 - MSA Attribute - Form'!C61)</f>
        <v>-</v>
      </c>
      <c r="E61" s="191" t="str">
        <f>IF(ISBLANK('6c1 - MSA Attribute - Form'!D61),"-",'6c1 - MSA Attribute - Form'!D61)</f>
        <v>-</v>
      </c>
      <c r="F61" s="191" t="str">
        <f>IF(ISBLANK('6c1 - MSA Attribute - Form'!E61),"-",'6c1 - MSA Attribute - Form'!E61)</f>
        <v>-</v>
      </c>
      <c r="G61" s="195"/>
      <c r="H61" s="191" t="str">
        <f>IF(ISBLANK('6c1 - MSA Attribute - Form'!G61),"-",'6c1 - MSA Attribute - Form'!G61)</f>
        <v>-</v>
      </c>
      <c r="I61" s="191" t="str">
        <f>IF(ISBLANK('6c1 - MSA Attribute - Form'!H61),"-",'6c1 - MSA Attribute - Form'!H61)</f>
        <v>-</v>
      </c>
      <c r="J61" s="195"/>
      <c r="K61" s="191" t="str">
        <f>IF(ISBLANK('6c1 - MSA Attribute - Form'!J61),"-",'6c1 - MSA Attribute - Form'!J61)</f>
        <v>-</v>
      </c>
      <c r="L61" s="191" t="str">
        <f>IF(ISBLANK('6c1 - MSA Attribute - Form'!K61),"-",'6c1 - MSA Attribute - Form'!K61)</f>
        <v>-</v>
      </c>
      <c r="M61" s="131" t="str">
        <f>'6c1 - MSA Attribute - Form'!L61</f>
        <v/>
      </c>
      <c r="N61" s="131" t="str">
        <f>'6c1 - MSA Attribute - Form'!M61</f>
        <v/>
      </c>
    </row>
    <row r="62" spans="3:25" ht="15.75">
      <c r="C62" s="193">
        <v>49</v>
      </c>
      <c r="D62" s="194" t="str">
        <f>IF(ISBLANK('6c1 - MSA Attribute - Form'!C62),"-",'6c1 - MSA Attribute - Form'!C62)</f>
        <v>-</v>
      </c>
      <c r="E62" s="191" t="str">
        <f>IF(ISBLANK('6c1 - MSA Attribute - Form'!D62),"-",'6c1 - MSA Attribute - Form'!D62)</f>
        <v>-</v>
      </c>
      <c r="F62" s="191" t="str">
        <f>IF(ISBLANK('6c1 - MSA Attribute - Form'!E62),"-",'6c1 - MSA Attribute - Form'!E62)</f>
        <v>-</v>
      </c>
      <c r="G62" s="195"/>
      <c r="H62" s="191" t="str">
        <f>IF(ISBLANK('6c1 - MSA Attribute - Form'!G62),"-",'6c1 - MSA Attribute - Form'!G62)</f>
        <v>-</v>
      </c>
      <c r="I62" s="191" t="str">
        <f>IF(ISBLANK('6c1 - MSA Attribute - Form'!H62),"-",'6c1 - MSA Attribute - Form'!H62)</f>
        <v>-</v>
      </c>
      <c r="J62" s="195"/>
      <c r="K62" s="191" t="str">
        <f>IF(ISBLANK('6c1 - MSA Attribute - Form'!J62),"-",'6c1 - MSA Attribute - Form'!J62)</f>
        <v>-</v>
      </c>
      <c r="L62" s="191" t="str">
        <f>IF(ISBLANK('6c1 - MSA Attribute - Form'!K62),"-",'6c1 - MSA Attribute - Form'!K62)</f>
        <v>-</v>
      </c>
      <c r="M62" s="131" t="str">
        <f>'6c1 - MSA Attribute - Form'!L62</f>
        <v/>
      </c>
      <c r="N62" s="131" t="str">
        <f>'6c1 - MSA Attribute - Form'!M62</f>
        <v/>
      </c>
    </row>
    <row r="63" spans="3:25" ht="15.75">
      <c r="C63" s="193">
        <v>50</v>
      </c>
      <c r="D63" s="194" t="str">
        <f>IF(ISBLANK('6c1 - MSA Attribute - Form'!C63),"-",'6c1 - MSA Attribute - Form'!C63)</f>
        <v>-</v>
      </c>
      <c r="E63" s="191" t="str">
        <f>IF(ISBLANK('6c1 - MSA Attribute - Form'!D63),"-",'6c1 - MSA Attribute - Form'!D63)</f>
        <v>-</v>
      </c>
      <c r="F63" s="191" t="str">
        <f>IF(ISBLANK('6c1 - MSA Attribute - Form'!E63),"-",'6c1 - MSA Attribute - Form'!E63)</f>
        <v>-</v>
      </c>
      <c r="G63" s="195"/>
      <c r="H63" s="191" t="str">
        <f>IF(ISBLANK('6c1 - MSA Attribute - Form'!G63),"-",'6c1 - MSA Attribute - Form'!G63)</f>
        <v>-</v>
      </c>
      <c r="I63" s="191" t="str">
        <f>IF(ISBLANK('6c1 - MSA Attribute - Form'!H63),"-",'6c1 - MSA Attribute - Form'!H63)</f>
        <v>-</v>
      </c>
      <c r="J63" s="195"/>
      <c r="K63" s="191" t="str">
        <f>IF(ISBLANK('6c1 - MSA Attribute - Form'!J63),"-",'6c1 - MSA Attribute - Form'!J63)</f>
        <v>-</v>
      </c>
      <c r="L63" s="191" t="str">
        <f>IF(ISBLANK('6c1 - MSA Attribute - Form'!K63),"-",'6c1 - MSA Attribute - Form'!K63)</f>
        <v>-</v>
      </c>
      <c r="M63" s="131" t="str">
        <f>'6c1 - MSA Attribute - Form'!L63</f>
        <v/>
      </c>
      <c r="N63" s="131" t="str">
        <f>'6c1 - MSA Attribute - Form'!M63</f>
        <v/>
      </c>
    </row>
    <row r="64" spans="3:25" ht="15.75">
      <c r="C64" s="193">
        <v>51</v>
      </c>
      <c r="D64" s="194" t="str">
        <f>IF(ISBLANK('6c1 - MSA Attribute - Form'!C64),"-",'6c1 - MSA Attribute - Form'!C64)</f>
        <v>-</v>
      </c>
      <c r="E64" s="191" t="str">
        <f>IF(ISBLANK('6c1 - MSA Attribute - Form'!D64),"-",'6c1 - MSA Attribute - Form'!D64)</f>
        <v>-</v>
      </c>
      <c r="F64" s="191" t="str">
        <f>IF(ISBLANK('6c1 - MSA Attribute - Form'!E64),"-",'6c1 - MSA Attribute - Form'!E64)</f>
        <v>-</v>
      </c>
      <c r="G64" s="195"/>
      <c r="H64" s="191" t="str">
        <f>IF(ISBLANK('6c1 - MSA Attribute - Form'!G64),"-",'6c1 - MSA Attribute - Form'!G64)</f>
        <v>-</v>
      </c>
      <c r="I64" s="191" t="str">
        <f>IF(ISBLANK('6c1 - MSA Attribute - Form'!H64),"-",'6c1 - MSA Attribute - Form'!H64)</f>
        <v>-</v>
      </c>
      <c r="J64" s="195"/>
      <c r="K64" s="191" t="str">
        <f>IF(ISBLANK('6c1 - MSA Attribute - Form'!J64),"-",'6c1 - MSA Attribute - Form'!J64)</f>
        <v>-</v>
      </c>
      <c r="L64" s="191" t="str">
        <f>IF(ISBLANK('6c1 - MSA Attribute - Form'!K64),"-",'6c1 - MSA Attribute - Form'!K64)</f>
        <v>-</v>
      </c>
      <c r="M64" s="131" t="str">
        <f>'6c1 - MSA Attribute - Form'!L64</f>
        <v/>
      </c>
      <c r="N64" s="131" t="str">
        <f>'6c1 - MSA Attribute - Form'!M64</f>
        <v/>
      </c>
    </row>
    <row r="65" spans="3:14" ht="15.75">
      <c r="C65" s="193">
        <v>52</v>
      </c>
      <c r="D65" s="194" t="str">
        <f>IF(ISBLANK('6c1 - MSA Attribute - Form'!C65),"-",'6c1 - MSA Attribute - Form'!C65)</f>
        <v>-</v>
      </c>
      <c r="E65" s="191" t="str">
        <f>IF(ISBLANK('6c1 - MSA Attribute - Form'!D65),"-",'6c1 - MSA Attribute - Form'!D65)</f>
        <v>-</v>
      </c>
      <c r="F65" s="191" t="str">
        <f>IF(ISBLANK('6c1 - MSA Attribute - Form'!E65),"-",'6c1 - MSA Attribute - Form'!E65)</f>
        <v>-</v>
      </c>
      <c r="G65" s="195"/>
      <c r="H65" s="191" t="str">
        <f>IF(ISBLANK('6c1 - MSA Attribute - Form'!G65),"-",'6c1 - MSA Attribute - Form'!G65)</f>
        <v>-</v>
      </c>
      <c r="I65" s="191" t="str">
        <f>IF(ISBLANK('6c1 - MSA Attribute - Form'!H65),"-",'6c1 - MSA Attribute - Form'!H65)</f>
        <v>-</v>
      </c>
      <c r="J65" s="195"/>
      <c r="K65" s="191" t="str">
        <f>IF(ISBLANK('6c1 - MSA Attribute - Form'!J65),"-",'6c1 - MSA Attribute - Form'!J65)</f>
        <v>-</v>
      </c>
      <c r="L65" s="191" t="str">
        <f>IF(ISBLANK('6c1 - MSA Attribute - Form'!K65),"-",'6c1 - MSA Attribute - Form'!K65)</f>
        <v>-</v>
      </c>
      <c r="M65" s="131" t="str">
        <f>'6c1 - MSA Attribute - Form'!L65</f>
        <v/>
      </c>
      <c r="N65" s="131" t="str">
        <f>'6c1 - MSA Attribute - Form'!M65</f>
        <v/>
      </c>
    </row>
    <row r="66" spans="3:14" ht="15.75">
      <c r="C66" s="193">
        <v>53</v>
      </c>
      <c r="D66" s="194" t="str">
        <f>IF(ISBLANK('6c1 - MSA Attribute - Form'!C66),"-",'6c1 - MSA Attribute - Form'!C66)</f>
        <v>-</v>
      </c>
      <c r="E66" s="191" t="str">
        <f>IF(ISBLANK('6c1 - MSA Attribute - Form'!D66),"-",'6c1 - MSA Attribute - Form'!D66)</f>
        <v>-</v>
      </c>
      <c r="F66" s="191" t="str">
        <f>IF(ISBLANK('6c1 - MSA Attribute - Form'!E66),"-",'6c1 - MSA Attribute - Form'!E66)</f>
        <v>-</v>
      </c>
      <c r="G66" s="195"/>
      <c r="H66" s="191" t="str">
        <f>IF(ISBLANK('6c1 - MSA Attribute - Form'!G66),"-",'6c1 - MSA Attribute - Form'!G66)</f>
        <v>-</v>
      </c>
      <c r="I66" s="191" t="str">
        <f>IF(ISBLANK('6c1 - MSA Attribute - Form'!H66),"-",'6c1 - MSA Attribute - Form'!H66)</f>
        <v>-</v>
      </c>
      <c r="J66" s="195"/>
      <c r="K66" s="191" t="str">
        <f>IF(ISBLANK('6c1 - MSA Attribute - Form'!J66),"-",'6c1 - MSA Attribute - Form'!J66)</f>
        <v>-</v>
      </c>
      <c r="L66" s="191" t="str">
        <f>IF(ISBLANK('6c1 - MSA Attribute - Form'!K66),"-",'6c1 - MSA Attribute - Form'!K66)</f>
        <v>-</v>
      </c>
      <c r="M66" s="131" t="str">
        <f>'6c1 - MSA Attribute - Form'!L66</f>
        <v/>
      </c>
      <c r="N66" s="131" t="str">
        <f>'6c1 - MSA Attribute - Form'!M66</f>
        <v/>
      </c>
    </row>
    <row r="67" spans="3:14" ht="15.75">
      <c r="C67" s="193">
        <v>54</v>
      </c>
      <c r="D67" s="194" t="str">
        <f>IF(ISBLANK('6c1 - MSA Attribute - Form'!C67),"-",'6c1 - MSA Attribute - Form'!C67)</f>
        <v>-</v>
      </c>
      <c r="E67" s="191" t="str">
        <f>IF(ISBLANK('6c1 - MSA Attribute - Form'!D67),"-",'6c1 - MSA Attribute - Form'!D67)</f>
        <v>-</v>
      </c>
      <c r="F67" s="191" t="str">
        <f>IF(ISBLANK('6c1 - MSA Attribute - Form'!E67),"-",'6c1 - MSA Attribute - Form'!E67)</f>
        <v>-</v>
      </c>
      <c r="G67" s="195"/>
      <c r="H67" s="191" t="str">
        <f>IF(ISBLANK('6c1 - MSA Attribute - Form'!G67),"-",'6c1 - MSA Attribute - Form'!G67)</f>
        <v>-</v>
      </c>
      <c r="I67" s="191" t="str">
        <f>IF(ISBLANK('6c1 - MSA Attribute - Form'!H67),"-",'6c1 - MSA Attribute - Form'!H67)</f>
        <v>-</v>
      </c>
      <c r="J67" s="195"/>
      <c r="K67" s="191" t="str">
        <f>IF(ISBLANK('6c1 - MSA Attribute - Form'!J67),"-",'6c1 - MSA Attribute - Form'!J67)</f>
        <v>-</v>
      </c>
      <c r="L67" s="191" t="str">
        <f>IF(ISBLANK('6c1 - MSA Attribute - Form'!K67),"-",'6c1 - MSA Attribute - Form'!K67)</f>
        <v>-</v>
      </c>
      <c r="M67" s="131" t="str">
        <f>'6c1 - MSA Attribute - Form'!L67</f>
        <v/>
      </c>
      <c r="N67" s="131" t="str">
        <f>'6c1 - MSA Attribute - Form'!M67</f>
        <v/>
      </c>
    </row>
    <row r="68" spans="3:14" ht="15.75">
      <c r="C68" s="193">
        <v>55</v>
      </c>
      <c r="D68" s="194" t="str">
        <f>IF(ISBLANK('6c1 - MSA Attribute - Form'!C68),"-",'6c1 - MSA Attribute - Form'!C68)</f>
        <v>-</v>
      </c>
      <c r="E68" s="191" t="str">
        <f>IF(ISBLANK('6c1 - MSA Attribute - Form'!D68),"-",'6c1 - MSA Attribute - Form'!D68)</f>
        <v>-</v>
      </c>
      <c r="F68" s="191" t="str">
        <f>IF(ISBLANK('6c1 - MSA Attribute - Form'!E68),"-",'6c1 - MSA Attribute - Form'!E68)</f>
        <v>-</v>
      </c>
      <c r="G68" s="195"/>
      <c r="H68" s="191" t="str">
        <f>IF(ISBLANK('6c1 - MSA Attribute - Form'!G68),"-",'6c1 - MSA Attribute - Form'!G68)</f>
        <v>-</v>
      </c>
      <c r="I68" s="191" t="str">
        <f>IF(ISBLANK('6c1 - MSA Attribute - Form'!H68),"-",'6c1 - MSA Attribute - Form'!H68)</f>
        <v>-</v>
      </c>
      <c r="J68" s="195"/>
      <c r="K68" s="191" t="str">
        <f>IF(ISBLANK('6c1 - MSA Attribute - Form'!J68),"-",'6c1 - MSA Attribute - Form'!J68)</f>
        <v>-</v>
      </c>
      <c r="L68" s="191" t="str">
        <f>IF(ISBLANK('6c1 - MSA Attribute - Form'!K68),"-",'6c1 - MSA Attribute - Form'!K68)</f>
        <v>-</v>
      </c>
      <c r="M68" s="131" t="str">
        <f>'6c1 - MSA Attribute - Form'!L68</f>
        <v/>
      </c>
      <c r="N68" s="131" t="str">
        <f>'6c1 - MSA Attribute - Form'!M68</f>
        <v/>
      </c>
    </row>
    <row r="69" spans="3:14" ht="15.75">
      <c r="C69" s="193">
        <v>56</v>
      </c>
      <c r="D69" s="194" t="str">
        <f>IF(ISBLANK('6c1 - MSA Attribute - Form'!C69),"-",'6c1 - MSA Attribute - Form'!C69)</f>
        <v>-</v>
      </c>
      <c r="E69" s="191" t="str">
        <f>IF(ISBLANK('6c1 - MSA Attribute - Form'!D69),"-",'6c1 - MSA Attribute - Form'!D69)</f>
        <v>-</v>
      </c>
      <c r="F69" s="191" t="str">
        <f>IF(ISBLANK('6c1 - MSA Attribute - Form'!E69),"-",'6c1 - MSA Attribute - Form'!E69)</f>
        <v>-</v>
      </c>
      <c r="G69" s="195"/>
      <c r="H69" s="191" t="str">
        <f>IF(ISBLANK('6c1 - MSA Attribute - Form'!G69),"-",'6c1 - MSA Attribute - Form'!G69)</f>
        <v>-</v>
      </c>
      <c r="I69" s="191" t="str">
        <f>IF(ISBLANK('6c1 - MSA Attribute - Form'!H69),"-",'6c1 - MSA Attribute - Form'!H69)</f>
        <v>-</v>
      </c>
      <c r="J69" s="195"/>
      <c r="K69" s="191" t="str">
        <f>IF(ISBLANK('6c1 - MSA Attribute - Form'!J69),"-",'6c1 - MSA Attribute - Form'!J69)</f>
        <v>-</v>
      </c>
      <c r="L69" s="191" t="str">
        <f>IF(ISBLANK('6c1 - MSA Attribute - Form'!K69),"-",'6c1 - MSA Attribute - Form'!K69)</f>
        <v>-</v>
      </c>
      <c r="M69" s="131" t="str">
        <f>'6c1 - MSA Attribute - Form'!L69</f>
        <v/>
      </c>
      <c r="N69" s="131" t="str">
        <f>'6c1 - MSA Attribute - Form'!M69</f>
        <v/>
      </c>
    </row>
    <row r="70" spans="3:14" ht="15.75">
      <c r="C70" s="193">
        <v>57</v>
      </c>
      <c r="D70" s="194" t="str">
        <f>IF(ISBLANK('6c1 - MSA Attribute - Form'!C70),"-",'6c1 - MSA Attribute - Form'!C70)</f>
        <v>-</v>
      </c>
      <c r="E70" s="191" t="str">
        <f>IF(ISBLANK('6c1 - MSA Attribute - Form'!D70),"-",'6c1 - MSA Attribute - Form'!D70)</f>
        <v>-</v>
      </c>
      <c r="F70" s="191" t="str">
        <f>IF(ISBLANK('6c1 - MSA Attribute - Form'!E70),"-",'6c1 - MSA Attribute - Form'!E70)</f>
        <v>-</v>
      </c>
      <c r="G70" s="195"/>
      <c r="H70" s="191" t="str">
        <f>IF(ISBLANK('6c1 - MSA Attribute - Form'!G70),"-",'6c1 - MSA Attribute - Form'!G70)</f>
        <v>-</v>
      </c>
      <c r="I70" s="191" t="str">
        <f>IF(ISBLANK('6c1 - MSA Attribute - Form'!H70),"-",'6c1 - MSA Attribute - Form'!H70)</f>
        <v>-</v>
      </c>
      <c r="J70" s="195"/>
      <c r="K70" s="191" t="str">
        <f>IF(ISBLANK('6c1 - MSA Attribute - Form'!J70),"-",'6c1 - MSA Attribute - Form'!J70)</f>
        <v>-</v>
      </c>
      <c r="L70" s="191" t="str">
        <f>IF(ISBLANK('6c1 - MSA Attribute - Form'!K70),"-",'6c1 - MSA Attribute - Form'!K70)</f>
        <v>-</v>
      </c>
      <c r="M70" s="131" t="str">
        <f>'6c1 - MSA Attribute - Form'!L70</f>
        <v/>
      </c>
      <c r="N70" s="131" t="str">
        <f>'6c1 - MSA Attribute - Form'!M70</f>
        <v/>
      </c>
    </row>
    <row r="71" spans="3:14" ht="15.75">
      <c r="C71" s="193">
        <v>58</v>
      </c>
      <c r="D71" s="194" t="str">
        <f>IF(ISBLANK('6c1 - MSA Attribute - Form'!C71),"-",'6c1 - MSA Attribute - Form'!C71)</f>
        <v>-</v>
      </c>
      <c r="E71" s="191" t="str">
        <f>IF(ISBLANK('6c1 - MSA Attribute - Form'!D71),"-",'6c1 - MSA Attribute - Form'!D71)</f>
        <v>-</v>
      </c>
      <c r="F71" s="191" t="str">
        <f>IF(ISBLANK('6c1 - MSA Attribute - Form'!E71),"-",'6c1 - MSA Attribute - Form'!E71)</f>
        <v>-</v>
      </c>
      <c r="G71" s="195"/>
      <c r="H71" s="191" t="str">
        <f>IF(ISBLANK('6c1 - MSA Attribute - Form'!G71),"-",'6c1 - MSA Attribute - Form'!G71)</f>
        <v>-</v>
      </c>
      <c r="I71" s="191" t="str">
        <f>IF(ISBLANK('6c1 - MSA Attribute - Form'!H71),"-",'6c1 - MSA Attribute - Form'!H71)</f>
        <v>-</v>
      </c>
      <c r="J71" s="195"/>
      <c r="K71" s="191" t="str">
        <f>IF(ISBLANK('6c1 - MSA Attribute - Form'!J71),"-",'6c1 - MSA Attribute - Form'!J71)</f>
        <v>-</v>
      </c>
      <c r="L71" s="191" t="str">
        <f>IF(ISBLANK('6c1 - MSA Attribute - Form'!K71),"-",'6c1 - MSA Attribute - Form'!K71)</f>
        <v>-</v>
      </c>
      <c r="M71" s="131" t="str">
        <f>'6c1 - MSA Attribute - Form'!L71</f>
        <v/>
      </c>
      <c r="N71" s="131" t="str">
        <f>'6c1 - MSA Attribute - Form'!M71</f>
        <v/>
      </c>
    </row>
    <row r="72" spans="3:14" ht="15.75">
      <c r="C72" s="193">
        <v>59</v>
      </c>
      <c r="D72" s="194" t="str">
        <f>IF(ISBLANK('6c1 - MSA Attribute - Form'!C72),"-",'6c1 - MSA Attribute - Form'!C72)</f>
        <v>-</v>
      </c>
      <c r="E72" s="191" t="str">
        <f>IF(ISBLANK('6c1 - MSA Attribute - Form'!D72),"-",'6c1 - MSA Attribute - Form'!D72)</f>
        <v>-</v>
      </c>
      <c r="F72" s="191" t="str">
        <f>IF(ISBLANK('6c1 - MSA Attribute - Form'!E72),"-",'6c1 - MSA Attribute - Form'!E72)</f>
        <v>-</v>
      </c>
      <c r="G72" s="195"/>
      <c r="H72" s="191" t="str">
        <f>IF(ISBLANK('6c1 - MSA Attribute - Form'!G72),"-",'6c1 - MSA Attribute - Form'!G72)</f>
        <v>-</v>
      </c>
      <c r="I72" s="191" t="str">
        <f>IF(ISBLANK('6c1 - MSA Attribute - Form'!H72),"-",'6c1 - MSA Attribute - Form'!H72)</f>
        <v>-</v>
      </c>
      <c r="J72" s="195"/>
      <c r="K72" s="191" t="str">
        <f>IF(ISBLANK('6c1 - MSA Attribute - Form'!J72),"-",'6c1 - MSA Attribute - Form'!J72)</f>
        <v>-</v>
      </c>
      <c r="L72" s="191" t="str">
        <f>IF(ISBLANK('6c1 - MSA Attribute - Form'!K72),"-",'6c1 - MSA Attribute - Form'!K72)</f>
        <v>-</v>
      </c>
      <c r="M72" s="131" t="str">
        <f>'6c1 - MSA Attribute - Form'!L72</f>
        <v/>
      </c>
      <c r="N72" s="131" t="str">
        <f>'6c1 - MSA Attribute - Form'!M72</f>
        <v/>
      </c>
    </row>
    <row r="73" spans="3:14" ht="15.75">
      <c r="C73" s="193">
        <v>60</v>
      </c>
      <c r="D73" s="194" t="str">
        <f>IF(ISBLANK('6c1 - MSA Attribute - Form'!C73),"-",'6c1 - MSA Attribute - Form'!C73)</f>
        <v>-</v>
      </c>
      <c r="E73" s="191" t="str">
        <f>IF(ISBLANK('6c1 - MSA Attribute - Form'!D73),"-",'6c1 - MSA Attribute - Form'!D73)</f>
        <v>-</v>
      </c>
      <c r="F73" s="191" t="str">
        <f>IF(ISBLANK('6c1 - MSA Attribute - Form'!E73),"-",'6c1 - MSA Attribute - Form'!E73)</f>
        <v>-</v>
      </c>
      <c r="G73" s="195"/>
      <c r="H73" s="191" t="str">
        <f>IF(ISBLANK('6c1 - MSA Attribute - Form'!G73),"-",'6c1 - MSA Attribute - Form'!G73)</f>
        <v>-</v>
      </c>
      <c r="I73" s="191" t="str">
        <f>IF(ISBLANK('6c1 - MSA Attribute - Form'!H73),"-",'6c1 - MSA Attribute - Form'!H73)</f>
        <v>-</v>
      </c>
      <c r="J73" s="195"/>
      <c r="K73" s="191" t="str">
        <f>IF(ISBLANK('6c1 - MSA Attribute - Form'!J73),"-",'6c1 - MSA Attribute - Form'!J73)</f>
        <v>-</v>
      </c>
      <c r="L73" s="191" t="str">
        <f>IF(ISBLANK('6c1 - MSA Attribute - Form'!K73),"-",'6c1 - MSA Attribute - Form'!K73)</f>
        <v>-</v>
      </c>
      <c r="M73" s="131" t="str">
        <f>'6c1 - MSA Attribute - Form'!L73</f>
        <v/>
      </c>
      <c r="N73" s="131" t="str">
        <f>'6c1 - MSA Attribute - Form'!M73</f>
        <v/>
      </c>
    </row>
    <row r="74" spans="3:14" ht="15.75">
      <c r="C74" s="193">
        <v>61</v>
      </c>
      <c r="D74" s="194" t="str">
        <f>IF(ISBLANK('6c1 - MSA Attribute - Form'!C74),"-",'6c1 - MSA Attribute - Form'!C74)</f>
        <v>-</v>
      </c>
      <c r="E74" s="191" t="str">
        <f>IF(ISBLANK('6c1 - MSA Attribute - Form'!D74),"-",'6c1 - MSA Attribute - Form'!D74)</f>
        <v>-</v>
      </c>
      <c r="F74" s="191" t="str">
        <f>IF(ISBLANK('6c1 - MSA Attribute - Form'!E74),"-",'6c1 - MSA Attribute - Form'!E74)</f>
        <v>-</v>
      </c>
      <c r="G74" s="195"/>
      <c r="H74" s="191" t="str">
        <f>IF(ISBLANK('6c1 - MSA Attribute - Form'!G74),"-",'6c1 - MSA Attribute - Form'!G74)</f>
        <v>-</v>
      </c>
      <c r="I74" s="191" t="str">
        <f>IF(ISBLANK('6c1 - MSA Attribute - Form'!H74),"-",'6c1 - MSA Attribute - Form'!H74)</f>
        <v>-</v>
      </c>
      <c r="J74" s="195"/>
      <c r="K74" s="191" t="str">
        <f>IF(ISBLANK('6c1 - MSA Attribute - Form'!J74),"-",'6c1 - MSA Attribute - Form'!J74)</f>
        <v>-</v>
      </c>
      <c r="L74" s="191" t="str">
        <f>IF(ISBLANK('6c1 - MSA Attribute - Form'!K74),"-",'6c1 - MSA Attribute - Form'!K74)</f>
        <v>-</v>
      </c>
      <c r="M74" s="131" t="str">
        <f>'6c1 - MSA Attribute - Form'!L74</f>
        <v/>
      </c>
      <c r="N74" s="131" t="str">
        <f>'6c1 - MSA Attribute - Form'!M74</f>
        <v/>
      </c>
    </row>
    <row r="75" spans="3:14" ht="15.75">
      <c r="C75" s="193">
        <v>62</v>
      </c>
      <c r="D75" s="194" t="str">
        <f>IF(ISBLANK('6c1 - MSA Attribute - Form'!C75),"-",'6c1 - MSA Attribute - Form'!C75)</f>
        <v>-</v>
      </c>
      <c r="E75" s="191" t="str">
        <f>IF(ISBLANK('6c1 - MSA Attribute - Form'!D75),"-",'6c1 - MSA Attribute - Form'!D75)</f>
        <v>-</v>
      </c>
      <c r="F75" s="191" t="str">
        <f>IF(ISBLANK('6c1 - MSA Attribute - Form'!E75),"-",'6c1 - MSA Attribute - Form'!E75)</f>
        <v>-</v>
      </c>
      <c r="G75" s="195"/>
      <c r="H75" s="191" t="str">
        <f>IF(ISBLANK('6c1 - MSA Attribute - Form'!G75),"-",'6c1 - MSA Attribute - Form'!G75)</f>
        <v>-</v>
      </c>
      <c r="I75" s="191" t="str">
        <f>IF(ISBLANK('6c1 - MSA Attribute - Form'!H75),"-",'6c1 - MSA Attribute - Form'!H75)</f>
        <v>-</v>
      </c>
      <c r="J75" s="195"/>
      <c r="K75" s="191" t="str">
        <f>IF(ISBLANK('6c1 - MSA Attribute - Form'!J75),"-",'6c1 - MSA Attribute - Form'!J75)</f>
        <v>-</v>
      </c>
      <c r="L75" s="191" t="str">
        <f>IF(ISBLANK('6c1 - MSA Attribute - Form'!K75),"-",'6c1 - MSA Attribute - Form'!K75)</f>
        <v>-</v>
      </c>
      <c r="M75" s="131" t="str">
        <f>'6c1 - MSA Attribute - Form'!L75</f>
        <v/>
      </c>
      <c r="N75" s="131" t="str">
        <f>'6c1 - MSA Attribute - Form'!M75</f>
        <v/>
      </c>
    </row>
    <row r="76" spans="3:14" ht="15.75">
      <c r="C76" s="193">
        <v>63</v>
      </c>
      <c r="D76" s="194" t="str">
        <f>IF(ISBLANK('6c1 - MSA Attribute - Form'!C76),"-",'6c1 - MSA Attribute - Form'!C76)</f>
        <v>-</v>
      </c>
      <c r="E76" s="191" t="str">
        <f>IF(ISBLANK('6c1 - MSA Attribute - Form'!D76),"-",'6c1 - MSA Attribute - Form'!D76)</f>
        <v>-</v>
      </c>
      <c r="F76" s="191" t="str">
        <f>IF(ISBLANK('6c1 - MSA Attribute - Form'!E76),"-",'6c1 - MSA Attribute - Form'!E76)</f>
        <v>-</v>
      </c>
      <c r="G76" s="195"/>
      <c r="H76" s="191" t="str">
        <f>IF(ISBLANK('6c1 - MSA Attribute - Form'!G76),"-",'6c1 - MSA Attribute - Form'!G76)</f>
        <v>-</v>
      </c>
      <c r="I76" s="191" t="str">
        <f>IF(ISBLANK('6c1 - MSA Attribute - Form'!H76),"-",'6c1 - MSA Attribute - Form'!H76)</f>
        <v>-</v>
      </c>
      <c r="J76" s="195"/>
      <c r="K76" s="191" t="str">
        <f>IF(ISBLANK('6c1 - MSA Attribute - Form'!J76),"-",'6c1 - MSA Attribute - Form'!J76)</f>
        <v>-</v>
      </c>
      <c r="L76" s="191" t="str">
        <f>IF(ISBLANK('6c1 - MSA Attribute - Form'!K76),"-",'6c1 - MSA Attribute - Form'!K76)</f>
        <v>-</v>
      </c>
      <c r="M76" s="131" t="str">
        <f>'6c1 - MSA Attribute - Form'!L76</f>
        <v/>
      </c>
      <c r="N76" s="131" t="str">
        <f>'6c1 - MSA Attribute - Form'!M76</f>
        <v/>
      </c>
    </row>
    <row r="77" spans="3:14" ht="15.75">
      <c r="C77" s="193">
        <v>64</v>
      </c>
      <c r="D77" s="194" t="str">
        <f>IF(ISBLANK('6c1 - MSA Attribute - Form'!C77),"-",'6c1 - MSA Attribute - Form'!C77)</f>
        <v>-</v>
      </c>
      <c r="E77" s="191" t="str">
        <f>IF(ISBLANK('6c1 - MSA Attribute - Form'!D77),"-",'6c1 - MSA Attribute - Form'!D77)</f>
        <v>-</v>
      </c>
      <c r="F77" s="191" t="str">
        <f>IF(ISBLANK('6c1 - MSA Attribute - Form'!E77),"-",'6c1 - MSA Attribute - Form'!E77)</f>
        <v>-</v>
      </c>
      <c r="G77" s="195"/>
      <c r="H77" s="191" t="str">
        <f>IF(ISBLANK('6c1 - MSA Attribute - Form'!G77),"-",'6c1 - MSA Attribute - Form'!G77)</f>
        <v>-</v>
      </c>
      <c r="I77" s="191" t="str">
        <f>IF(ISBLANK('6c1 - MSA Attribute - Form'!H77),"-",'6c1 - MSA Attribute - Form'!H77)</f>
        <v>-</v>
      </c>
      <c r="J77" s="195"/>
      <c r="K77" s="191" t="str">
        <f>IF(ISBLANK('6c1 - MSA Attribute - Form'!J77),"-",'6c1 - MSA Attribute - Form'!J77)</f>
        <v>-</v>
      </c>
      <c r="L77" s="191" t="str">
        <f>IF(ISBLANK('6c1 - MSA Attribute - Form'!K77),"-",'6c1 - MSA Attribute - Form'!K77)</f>
        <v>-</v>
      </c>
      <c r="M77" s="131" t="str">
        <f>'6c1 - MSA Attribute - Form'!L77</f>
        <v/>
      </c>
      <c r="N77" s="131" t="str">
        <f>'6c1 - MSA Attribute - Form'!M77</f>
        <v/>
      </c>
    </row>
    <row r="78" spans="3:14" ht="15.75">
      <c r="C78" s="193">
        <v>65</v>
      </c>
      <c r="D78" s="194" t="str">
        <f>IF(ISBLANK('6c1 - MSA Attribute - Form'!C78),"-",'6c1 - MSA Attribute - Form'!C78)</f>
        <v>-</v>
      </c>
      <c r="E78" s="191" t="str">
        <f>IF(ISBLANK('6c1 - MSA Attribute - Form'!D78),"-",'6c1 - MSA Attribute - Form'!D78)</f>
        <v>-</v>
      </c>
      <c r="F78" s="191" t="str">
        <f>IF(ISBLANK('6c1 - MSA Attribute - Form'!E78),"-",'6c1 - MSA Attribute - Form'!E78)</f>
        <v>-</v>
      </c>
      <c r="G78" s="195"/>
      <c r="H78" s="191" t="str">
        <f>IF(ISBLANK('6c1 - MSA Attribute - Form'!G78),"-",'6c1 - MSA Attribute - Form'!G78)</f>
        <v>-</v>
      </c>
      <c r="I78" s="191" t="str">
        <f>IF(ISBLANK('6c1 - MSA Attribute - Form'!H78),"-",'6c1 - MSA Attribute - Form'!H78)</f>
        <v>-</v>
      </c>
      <c r="J78" s="195"/>
      <c r="K78" s="191" t="str">
        <f>IF(ISBLANK('6c1 - MSA Attribute - Form'!J78),"-",'6c1 - MSA Attribute - Form'!J78)</f>
        <v>-</v>
      </c>
      <c r="L78" s="191" t="str">
        <f>IF(ISBLANK('6c1 - MSA Attribute - Form'!K78),"-",'6c1 - MSA Attribute - Form'!K78)</f>
        <v>-</v>
      </c>
      <c r="M78" s="131" t="str">
        <f>'6c1 - MSA Attribute - Form'!L78</f>
        <v/>
      </c>
      <c r="N78" s="131" t="str">
        <f>'6c1 - MSA Attribute - Form'!M78</f>
        <v/>
      </c>
    </row>
    <row r="79" spans="3:14" ht="15.75">
      <c r="C79" s="193">
        <v>66</v>
      </c>
      <c r="D79" s="194" t="str">
        <f>IF(ISBLANK('6c1 - MSA Attribute - Form'!C79),"-",'6c1 - MSA Attribute - Form'!C79)</f>
        <v>-</v>
      </c>
      <c r="E79" s="191" t="str">
        <f>IF(ISBLANK('6c1 - MSA Attribute - Form'!D79),"-",'6c1 - MSA Attribute - Form'!D79)</f>
        <v>-</v>
      </c>
      <c r="F79" s="191" t="str">
        <f>IF(ISBLANK('6c1 - MSA Attribute - Form'!E79),"-",'6c1 - MSA Attribute - Form'!E79)</f>
        <v>-</v>
      </c>
      <c r="G79" s="195"/>
      <c r="H79" s="191" t="str">
        <f>IF(ISBLANK('6c1 - MSA Attribute - Form'!G79),"-",'6c1 - MSA Attribute - Form'!G79)</f>
        <v>-</v>
      </c>
      <c r="I79" s="191" t="str">
        <f>IF(ISBLANK('6c1 - MSA Attribute - Form'!H79),"-",'6c1 - MSA Attribute - Form'!H79)</f>
        <v>-</v>
      </c>
      <c r="J79" s="195"/>
      <c r="K79" s="191" t="str">
        <f>IF(ISBLANK('6c1 - MSA Attribute - Form'!J79),"-",'6c1 - MSA Attribute - Form'!J79)</f>
        <v>-</v>
      </c>
      <c r="L79" s="191" t="str">
        <f>IF(ISBLANK('6c1 - MSA Attribute - Form'!K79),"-",'6c1 - MSA Attribute - Form'!K79)</f>
        <v>-</v>
      </c>
      <c r="M79" s="131" t="str">
        <f>'6c1 - MSA Attribute - Form'!L79</f>
        <v/>
      </c>
      <c r="N79" s="131" t="str">
        <f>'6c1 - MSA Attribute - Form'!M79</f>
        <v/>
      </c>
    </row>
    <row r="80" spans="3:14" ht="15.75">
      <c r="C80" s="193">
        <v>67</v>
      </c>
      <c r="D80" s="194" t="str">
        <f>IF(ISBLANK('6c1 - MSA Attribute - Form'!C80),"-",'6c1 - MSA Attribute - Form'!C80)</f>
        <v>-</v>
      </c>
      <c r="E80" s="191" t="str">
        <f>IF(ISBLANK('6c1 - MSA Attribute - Form'!D80),"-",'6c1 - MSA Attribute - Form'!D80)</f>
        <v>-</v>
      </c>
      <c r="F80" s="191" t="str">
        <f>IF(ISBLANK('6c1 - MSA Attribute - Form'!E80),"-",'6c1 - MSA Attribute - Form'!E80)</f>
        <v>-</v>
      </c>
      <c r="G80" s="195"/>
      <c r="H80" s="191" t="str">
        <f>IF(ISBLANK('6c1 - MSA Attribute - Form'!G80),"-",'6c1 - MSA Attribute - Form'!G80)</f>
        <v>-</v>
      </c>
      <c r="I80" s="191" t="str">
        <f>IF(ISBLANK('6c1 - MSA Attribute - Form'!H80),"-",'6c1 - MSA Attribute - Form'!H80)</f>
        <v>-</v>
      </c>
      <c r="J80" s="195"/>
      <c r="K80" s="191" t="str">
        <f>IF(ISBLANK('6c1 - MSA Attribute - Form'!J80),"-",'6c1 - MSA Attribute - Form'!J80)</f>
        <v>-</v>
      </c>
      <c r="L80" s="191" t="str">
        <f>IF(ISBLANK('6c1 - MSA Attribute - Form'!K80),"-",'6c1 - MSA Attribute - Form'!K80)</f>
        <v>-</v>
      </c>
      <c r="M80" s="131" t="str">
        <f>'6c1 - MSA Attribute - Form'!L80</f>
        <v/>
      </c>
      <c r="N80" s="131" t="str">
        <f>'6c1 - MSA Attribute - Form'!M80</f>
        <v/>
      </c>
    </row>
    <row r="81" spans="3:14" ht="15.75">
      <c r="C81" s="193">
        <v>68</v>
      </c>
      <c r="D81" s="194" t="str">
        <f>IF(ISBLANK('6c1 - MSA Attribute - Form'!C81),"-",'6c1 - MSA Attribute - Form'!C81)</f>
        <v>-</v>
      </c>
      <c r="E81" s="191" t="str">
        <f>IF(ISBLANK('6c1 - MSA Attribute - Form'!D81),"-",'6c1 - MSA Attribute - Form'!D81)</f>
        <v>-</v>
      </c>
      <c r="F81" s="191" t="str">
        <f>IF(ISBLANK('6c1 - MSA Attribute - Form'!E81),"-",'6c1 - MSA Attribute - Form'!E81)</f>
        <v>-</v>
      </c>
      <c r="G81" s="195"/>
      <c r="H81" s="191" t="str">
        <f>IF(ISBLANK('6c1 - MSA Attribute - Form'!G81),"-",'6c1 - MSA Attribute - Form'!G81)</f>
        <v>-</v>
      </c>
      <c r="I81" s="191" t="str">
        <f>IF(ISBLANK('6c1 - MSA Attribute - Form'!H81),"-",'6c1 - MSA Attribute - Form'!H81)</f>
        <v>-</v>
      </c>
      <c r="J81" s="195"/>
      <c r="K81" s="191" t="str">
        <f>IF(ISBLANK('6c1 - MSA Attribute - Form'!J81),"-",'6c1 - MSA Attribute - Form'!J81)</f>
        <v>-</v>
      </c>
      <c r="L81" s="191" t="str">
        <f>IF(ISBLANK('6c1 - MSA Attribute - Form'!K81),"-",'6c1 - MSA Attribute - Form'!K81)</f>
        <v>-</v>
      </c>
      <c r="M81" s="131" t="str">
        <f>'6c1 - MSA Attribute - Form'!L81</f>
        <v/>
      </c>
      <c r="N81" s="131" t="str">
        <f>'6c1 - MSA Attribute - Form'!M81</f>
        <v/>
      </c>
    </row>
    <row r="82" spans="3:14" ht="15.75">
      <c r="C82" s="193">
        <v>69</v>
      </c>
      <c r="D82" s="194" t="str">
        <f>IF(ISBLANK('6c1 - MSA Attribute - Form'!C82),"-",'6c1 - MSA Attribute - Form'!C82)</f>
        <v>-</v>
      </c>
      <c r="E82" s="191" t="str">
        <f>IF(ISBLANK('6c1 - MSA Attribute - Form'!D82),"-",'6c1 - MSA Attribute - Form'!D82)</f>
        <v>-</v>
      </c>
      <c r="F82" s="191" t="str">
        <f>IF(ISBLANK('6c1 - MSA Attribute - Form'!E82),"-",'6c1 - MSA Attribute - Form'!E82)</f>
        <v>-</v>
      </c>
      <c r="G82" s="195"/>
      <c r="H82" s="191" t="str">
        <f>IF(ISBLANK('6c1 - MSA Attribute - Form'!G82),"-",'6c1 - MSA Attribute - Form'!G82)</f>
        <v>-</v>
      </c>
      <c r="I82" s="191" t="str">
        <f>IF(ISBLANK('6c1 - MSA Attribute - Form'!H82),"-",'6c1 - MSA Attribute - Form'!H82)</f>
        <v>-</v>
      </c>
      <c r="J82" s="195"/>
      <c r="K82" s="191" t="str">
        <f>IF(ISBLANK('6c1 - MSA Attribute - Form'!J82),"-",'6c1 - MSA Attribute - Form'!J82)</f>
        <v>-</v>
      </c>
      <c r="L82" s="191" t="str">
        <f>IF(ISBLANK('6c1 - MSA Attribute - Form'!K82),"-",'6c1 - MSA Attribute - Form'!K82)</f>
        <v>-</v>
      </c>
      <c r="M82" s="131" t="str">
        <f>'6c1 - MSA Attribute - Form'!L82</f>
        <v/>
      </c>
      <c r="N82" s="131" t="str">
        <f>'6c1 - MSA Attribute - Form'!M82</f>
        <v/>
      </c>
    </row>
    <row r="83" spans="3:14" ht="15.75">
      <c r="C83" s="193">
        <v>70</v>
      </c>
      <c r="D83" s="194" t="str">
        <f>IF(ISBLANK('6c1 - MSA Attribute - Form'!C83),"-",'6c1 - MSA Attribute - Form'!C83)</f>
        <v>-</v>
      </c>
      <c r="E83" s="191" t="str">
        <f>IF(ISBLANK('6c1 - MSA Attribute - Form'!D83),"-",'6c1 - MSA Attribute - Form'!D83)</f>
        <v>-</v>
      </c>
      <c r="F83" s="191" t="str">
        <f>IF(ISBLANK('6c1 - MSA Attribute - Form'!E83),"-",'6c1 - MSA Attribute - Form'!E83)</f>
        <v>-</v>
      </c>
      <c r="G83" s="195"/>
      <c r="H83" s="191" t="str">
        <f>IF(ISBLANK('6c1 - MSA Attribute - Form'!G83),"-",'6c1 - MSA Attribute - Form'!G83)</f>
        <v>-</v>
      </c>
      <c r="I83" s="191" t="str">
        <f>IF(ISBLANK('6c1 - MSA Attribute - Form'!H83),"-",'6c1 - MSA Attribute - Form'!H83)</f>
        <v>-</v>
      </c>
      <c r="J83" s="195"/>
      <c r="K83" s="191" t="str">
        <f>IF(ISBLANK('6c1 - MSA Attribute - Form'!J83),"-",'6c1 - MSA Attribute - Form'!J83)</f>
        <v>-</v>
      </c>
      <c r="L83" s="191" t="str">
        <f>IF(ISBLANK('6c1 - MSA Attribute - Form'!K83),"-",'6c1 - MSA Attribute - Form'!K83)</f>
        <v>-</v>
      </c>
      <c r="M83" s="131" t="str">
        <f>'6c1 - MSA Attribute - Form'!L83</f>
        <v/>
      </c>
      <c r="N83" s="131" t="str">
        <f>'6c1 - MSA Attribute - Form'!M83</f>
        <v/>
      </c>
    </row>
    <row r="84" spans="3:14" ht="15.75">
      <c r="C84" s="193">
        <v>71</v>
      </c>
      <c r="D84" s="194" t="str">
        <f>IF(ISBLANK('6c1 - MSA Attribute - Form'!C84),"-",'6c1 - MSA Attribute - Form'!C84)</f>
        <v>-</v>
      </c>
      <c r="E84" s="191" t="str">
        <f>IF(ISBLANK('6c1 - MSA Attribute - Form'!D84),"-",'6c1 - MSA Attribute - Form'!D84)</f>
        <v>-</v>
      </c>
      <c r="F84" s="191" t="str">
        <f>IF(ISBLANK('6c1 - MSA Attribute - Form'!E84),"-",'6c1 - MSA Attribute - Form'!E84)</f>
        <v>-</v>
      </c>
      <c r="G84" s="132"/>
      <c r="H84" s="191" t="str">
        <f>IF(ISBLANK('6c1 - MSA Attribute - Form'!G84),"-",'6c1 - MSA Attribute - Form'!G84)</f>
        <v>-</v>
      </c>
      <c r="I84" s="191" t="str">
        <f>IF(ISBLANK('6c1 - MSA Attribute - Form'!H84),"-",'6c1 - MSA Attribute - Form'!H84)</f>
        <v>-</v>
      </c>
      <c r="J84" s="132"/>
      <c r="K84" s="191" t="str">
        <f>IF(ISBLANK('6c1 - MSA Attribute - Form'!J84),"-",'6c1 - MSA Attribute - Form'!J84)</f>
        <v>-</v>
      </c>
      <c r="L84" s="191" t="str">
        <f>IF(ISBLANK('6c1 - MSA Attribute - Form'!K84),"-",'6c1 - MSA Attribute - Form'!K84)</f>
        <v>-</v>
      </c>
      <c r="M84" s="131" t="str">
        <f>'6c1 - MSA Attribute - Form'!L84</f>
        <v/>
      </c>
      <c r="N84" s="131" t="str">
        <f>'6c1 - MSA Attribute - Form'!M84</f>
        <v/>
      </c>
    </row>
    <row r="85" spans="3:14" ht="15.75">
      <c r="C85" s="193">
        <v>72</v>
      </c>
      <c r="D85" s="194" t="str">
        <f>IF(ISBLANK('6c1 - MSA Attribute - Form'!C85),"-",'6c1 - MSA Attribute - Form'!C85)</f>
        <v>-</v>
      </c>
      <c r="E85" s="191" t="str">
        <f>IF(ISBLANK('6c1 - MSA Attribute - Form'!D85),"-",'6c1 - MSA Attribute - Form'!D85)</f>
        <v>-</v>
      </c>
      <c r="F85" s="191" t="str">
        <f>IF(ISBLANK('6c1 - MSA Attribute - Form'!E85),"-",'6c1 - MSA Attribute - Form'!E85)</f>
        <v>-</v>
      </c>
      <c r="G85" s="132"/>
      <c r="H85" s="191" t="str">
        <f>IF(ISBLANK('6c1 - MSA Attribute - Form'!G85),"-",'6c1 - MSA Attribute - Form'!G85)</f>
        <v>-</v>
      </c>
      <c r="I85" s="191" t="str">
        <f>IF(ISBLANK('6c1 - MSA Attribute - Form'!H85),"-",'6c1 - MSA Attribute - Form'!H85)</f>
        <v>-</v>
      </c>
      <c r="J85" s="132"/>
      <c r="K85" s="191" t="str">
        <f>IF(ISBLANK('6c1 - MSA Attribute - Form'!J85),"-",'6c1 - MSA Attribute - Form'!J85)</f>
        <v>-</v>
      </c>
      <c r="L85" s="191" t="str">
        <f>IF(ISBLANK('6c1 - MSA Attribute - Form'!K85),"-",'6c1 - MSA Attribute - Form'!K85)</f>
        <v>-</v>
      </c>
      <c r="M85" s="131" t="str">
        <f>'6c1 - MSA Attribute - Form'!L85</f>
        <v/>
      </c>
      <c r="N85" s="131" t="str">
        <f>'6c1 - MSA Attribute - Form'!M85</f>
        <v/>
      </c>
    </row>
    <row r="86" spans="3:14" ht="15.75">
      <c r="C86" s="193">
        <v>73</v>
      </c>
      <c r="D86" s="194" t="str">
        <f>IF(ISBLANK('6c1 - MSA Attribute - Form'!C86),"-",'6c1 - MSA Attribute - Form'!C86)</f>
        <v>-</v>
      </c>
      <c r="E86" s="191" t="str">
        <f>IF(ISBLANK('6c1 - MSA Attribute - Form'!D86),"-",'6c1 - MSA Attribute - Form'!D86)</f>
        <v>-</v>
      </c>
      <c r="F86" s="191" t="str">
        <f>IF(ISBLANK('6c1 - MSA Attribute - Form'!E86),"-",'6c1 - MSA Attribute - Form'!E86)</f>
        <v>-</v>
      </c>
      <c r="G86" s="132"/>
      <c r="H86" s="191" t="str">
        <f>IF(ISBLANK('6c1 - MSA Attribute - Form'!G86),"-",'6c1 - MSA Attribute - Form'!G86)</f>
        <v>-</v>
      </c>
      <c r="I86" s="191" t="str">
        <f>IF(ISBLANK('6c1 - MSA Attribute - Form'!H86),"-",'6c1 - MSA Attribute - Form'!H86)</f>
        <v>-</v>
      </c>
      <c r="J86" s="132"/>
      <c r="K86" s="191" t="str">
        <f>IF(ISBLANK('6c1 - MSA Attribute - Form'!J86),"-",'6c1 - MSA Attribute - Form'!J86)</f>
        <v>-</v>
      </c>
      <c r="L86" s="191" t="str">
        <f>IF(ISBLANK('6c1 - MSA Attribute - Form'!K86),"-",'6c1 - MSA Attribute - Form'!K86)</f>
        <v>-</v>
      </c>
      <c r="M86" s="131" t="str">
        <f>'6c1 - MSA Attribute - Form'!L86</f>
        <v/>
      </c>
      <c r="N86" s="131" t="str">
        <f>'6c1 - MSA Attribute - Form'!M86</f>
        <v/>
      </c>
    </row>
    <row r="87" spans="3:14" ht="15.75">
      <c r="C87" s="193">
        <v>74</v>
      </c>
      <c r="D87" s="194" t="str">
        <f>IF(ISBLANK('6c1 - MSA Attribute - Form'!C87),"-",'6c1 - MSA Attribute - Form'!C87)</f>
        <v>-</v>
      </c>
      <c r="E87" s="191" t="str">
        <f>IF(ISBLANK('6c1 - MSA Attribute - Form'!D87),"-",'6c1 - MSA Attribute - Form'!D87)</f>
        <v>-</v>
      </c>
      <c r="F87" s="191" t="str">
        <f>IF(ISBLANK('6c1 - MSA Attribute - Form'!E87),"-",'6c1 - MSA Attribute - Form'!E87)</f>
        <v>-</v>
      </c>
      <c r="G87" s="132"/>
      <c r="H87" s="191" t="str">
        <f>IF(ISBLANK('6c1 - MSA Attribute - Form'!G87),"-",'6c1 - MSA Attribute - Form'!G87)</f>
        <v>-</v>
      </c>
      <c r="I87" s="191" t="str">
        <f>IF(ISBLANK('6c1 - MSA Attribute - Form'!H87),"-",'6c1 - MSA Attribute - Form'!H87)</f>
        <v>-</v>
      </c>
      <c r="J87" s="132"/>
      <c r="K87" s="191" t="str">
        <f>IF(ISBLANK('6c1 - MSA Attribute - Form'!J87),"-",'6c1 - MSA Attribute - Form'!J87)</f>
        <v>-</v>
      </c>
      <c r="L87" s="191" t="str">
        <f>IF(ISBLANK('6c1 - MSA Attribute - Form'!K87),"-",'6c1 - MSA Attribute - Form'!K87)</f>
        <v>-</v>
      </c>
      <c r="M87" s="131" t="str">
        <f>'6c1 - MSA Attribute - Form'!L87</f>
        <v/>
      </c>
      <c r="N87" s="131" t="str">
        <f>'6c1 - MSA Attribute - Form'!M87</f>
        <v/>
      </c>
    </row>
    <row r="88" spans="3:14" ht="15.75">
      <c r="C88" s="193">
        <v>75</v>
      </c>
      <c r="D88" s="194" t="str">
        <f>IF(ISBLANK('6c1 - MSA Attribute - Form'!C88),"-",'6c1 - MSA Attribute - Form'!C88)</f>
        <v>-</v>
      </c>
      <c r="E88" s="191" t="str">
        <f>IF(ISBLANK('6c1 - MSA Attribute - Form'!D88),"-",'6c1 - MSA Attribute - Form'!D88)</f>
        <v>-</v>
      </c>
      <c r="F88" s="191" t="str">
        <f>IF(ISBLANK('6c1 - MSA Attribute - Form'!E88),"-",'6c1 - MSA Attribute - Form'!E88)</f>
        <v>-</v>
      </c>
      <c r="G88" s="132"/>
      <c r="H88" s="191" t="str">
        <f>IF(ISBLANK('6c1 - MSA Attribute - Form'!G88),"-",'6c1 - MSA Attribute - Form'!G88)</f>
        <v>-</v>
      </c>
      <c r="I88" s="191" t="str">
        <f>IF(ISBLANK('6c1 - MSA Attribute - Form'!H88),"-",'6c1 - MSA Attribute - Form'!H88)</f>
        <v>-</v>
      </c>
      <c r="J88" s="132"/>
      <c r="K88" s="191" t="str">
        <f>IF(ISBLANK('6c1 - MSA Attribute - Form'!J88),"-",'6c1 - MSA Attribute - Form'!J88)</f>
        <v>-</v>
      </c>
      <c r="L88" s="191" t="str">
        <f>IF(ISBLANK('6c1 - MSA Attribute - Form'!K88),"-",'6c1 - MSA Attribute - Form'!K88)</f>
        <v>-</v>
      </c>
      <c r="M88" s="131" t="str">
        <f>'6c1 - MSA Attribute - Form'!L88</f>
        <v/>
      </c>
      <c r="N88" s="131" t="str">
        <f>'6c1 - MSA Attribute - Form'!M88</f>
        <v/>
      </c>
    </row>
    <row r="89" spans="3:14" ht="15.75">
      <c r="C89" s="193">
        <v>76</v>
      </c>
      <c r="D89" s="194" t="str">
        <f>IF(ISBLANK('6c1 - MSA Attribute - Form'!C89),"-",'6c1 - MSA Attribute - Form'!C89)</f>
        <v>-</v>
      </c>
      <c r="E89" s="191" t="str">
        <f>IF(ISBLANK('6c1 - MSA Attribute - Form'!D89),"-",'6c1 - MSA Attribute - Form'!D89)</f>
        <v>-</v>
      </c>
      <c r="F89" s="191" t="str">
        <f>IF(ISBLANK('6c1 - MSA Attribute - Form'!E89),"-",'6c1 - MSA Attribute - Form'!E89)</f>
        <v>-</v>
      </c>
      <c r="G89" s="132"/>
      <c r="H89" s="191" t="str">
        <f>IF(ISBLANK('6c1 - MSA Attribute - Form'!G89),"-",'6c1 - MSA Attribute - Form'!G89)</f>
        <v>-</v>
      </c>
      <c r="I89" s="191" t="str">
        <f>IF(ISBLANK('6c1 - MSA Attribute - Form'!H89),"-",'6c1 - MSA Attribute - Form'!H89)</f>
        <v>-</v>
      </c>
      <c r="J89" s="132"/>
      <c r="K89" s="191" t="str">
        <f>IF(ISBLANK('6c1 - MSA Attribute - Form'!J89),"-",'6c1 - MSA Attribute - Form'!J89)</f>
        <v>-</v>
      </c>
      <c r="L89" s="191" t="str">
        <f>IF(ISBLANK('6c1 - MSA Attribute - Form'!K89),"-",'6c1 - MSA Attribute - Form'!K89)</f>
        <v>-</v>
      </c>
      <c r="M89" s="131" t="str">
        <f>'6c1 - MSA Attribute - Form'!L89</f>
        <v/>
      </c>
      <c r="N89" s="131" t="str">
        <f>'6c1 - MSA Attribute - Form'!M89</f>
        <v/>
      </c>
    </row>
    <row r="90" spans="3:14" ht="15.75">
      <c r="C90" s="193">
        <v>77</v>
      </c>
      <c r="D90" s="194" t="str">
        <f>IF(ISBLANK('6c1 - MSA Attribute - Form'!C90),"-",'6c1 - MSA Attribute - Form'!C90)</f>
        <v>-</v>
      </c>
      <c r="E90" s="191" t="str">
        <f>IF(ISBLANK('6c1 - MSA Attribute - Form'!D90),"-",'6c1 - MSA Attribute - Form'!D90)</f>
        <v>-</v>
      </c>
      <c r="F90" s="191" t="str">
        <f>IF(ISBLANK('6c1 - MSA Attribute - Form'!E90),"-",'6c1 - MSA Attribute - Form'!E90)</f>
        <v>-</v>
      </c>
      <c r="G90" s="132"/>
      <c r="H90" s="191" t="str">
        <f>IF(ISBLANK('6c1 - MSA Attribute - Form'!G90),"-",'6c1 - MSA Attribute - Form'!G90)</f>
        <v>-</v>
      </c>
      <c r="I90" s="191" t="str">
        <f>IF(ISBLANK('6c1 - MSA Attribute - Form'!H90),"-",'6c1 - MSA Attribute - Form'!H90)</f>
        <v>-</v>
      </c>
      <c r="J90" s="132"/>
      <c r="K90" s="191" t="str">
        <f>IF(ISBLANK('6c1 - MSA Attribute - Form'!J90),"-",'6c1 - MSA Attribute - Form'!J90)</f>
        <v>-</v>
      </c>
      <c r="L90" s="191" t="str">
        <f>IF(ISBLANK('6c1 - MSA Attribute - Form'!K90),"-",'6c1 - MSA Attribute - Form'!K90)</f>
        <v>-</v>
      </c>
      <c r="M90" s="131" t="str">
        <f>'6c1 - MSA Attribute - Form'!L90</f>
        <v/>
      </c>
      <c r="N90" s="131" t="str">
        <f>'6c1 - MSA Attribute - Form'!M90</f>
        <v/>
      </c>
    </row>
    <row r="91" spans="3:14" ht="15.75">
      <c r="C91" s="193">
        <v>78</v>
      </c>
      <c r="D91" s="194" t="str">
        <f>IF(ISBLANK('6c1 - MSA Attribute - Form'!C91),"-",'6c1 - MSA Attribute - Form'!C91)</f>
        <v>-</v>
      </c>
      <c r="E91" s="191" t="str">
        <f>IF(ISBLANK('6c1 - MSA Attribute - Form'!D91),"-",'6c1 - MSA Attribute - Form'!D91)</f>
        <v>-</v>
      </c>
      <c r="F91" s="191" t="str">
        <f>IF(ISBLANK('6c1 - MSA Attribute - Form'!E91),"-",'6c1 - MSA Attribute - Form'!E91)</f>
        <v>-</v>
      </c>
      <c r="G91" s="132"/>
      <c r="H91" s="191" t="str">
        <f>IF(ISBLANK('6c1 - MSA Attribute - Form'!G91),"-",'6c1 - MSA Attribute - Form'!G91)</f>
        <v>-</v>
      </c>
      <c r="I91" s="191" t="str">
        <f>IF(ISBLANK('6c1 - MSA Attribute - Form'!H91),"-",'6c1 - MSA Attribute - Form'!H91)</f>
        <v>-</v>
      </c>
      <c r="J91" s="132"/>
      <c r="K91" s="191" t="str">
        <f>IF(ISBLANK('6c1 - MSA Attribute - Form'!J91),"-",'6c1 - MSA Attribute - Form'!J91)</f>
        <v>-</v>
      </c>
      <c r="L91" s="191" t="str">
        <f>IF(ISBLANK('6c1 - MSA Attribute - Form'!K91),"-",'6c1 - MSA Attribute - Form'!K91)</f>
        <v>-</v>
      </c>
      <c r="M91" s="131" t="str">
        <f>'6c1 - MSA Attribute - Form'!L91</f>
        <v/>
      </c>
      <c r="N91" s="131" t="str">
        <f>'6c1 - MSA Attribute - Form'!M91</f>
        <v/>
      </c>
    </row>
    <row r="92" spans="3:14" ht="15.75">
      <c r="C92" s="193">
        <v>79</v>
      </c>
      <c r="D92" s="194" t="str">
        <f>IF(ISBLANK('6c1 - MSA Attribute - Form'!C92),"-",'6c1 - MSA Attribute - Form'!C92)</f>
        <v>-</v>
      </c>
      <c r="E92" s="191" t="str">
        <f>IF(ISBLANK('6c1 - MSA Attribute - Form'!D92),"-",'6c1 - MSA Attribute - Form'!D92)</f>
        <v>-</v>
      </c>
      <c r="F92" s="191" t="str">
        <f>IF(ISBLANK('6c1 - MSA Attribute - Form'!E92),"-",'6c1 - MSA Attribute - Form'!E92)</f>
        <v>-</v>
      </c>
      <c r="G92" s="132"/>
      <c r="H92" s="191" t="str">
        <f>IF(ISBLANK('6c1 - MSA Attribute - Form'!G92),"-",'6c1 - MSA Attribute - Form'!G92)</f>
        <v>-</v>
      </c>
      <c r="I92" s="191" t="str">
        <f>IF(ISBLANK('6c1 - MSA Attribute - Form'!H92),"-",'6c1 - MSA Attribute - Form'!H92)</f>
        <v>-</v>
      </c>
      <c r="J92" s="132"/>
      <c r="K92" s="191" t="str">
        <f>IF(ISBLANK('6c1 - MSA Attribute - Form'!J92),"-",'6c1 - MSA Attribute - Form'!J92)</f>
        <v>-</v>
      </c>
      <c r="L92" s="191" t="str">
        <f>IF(ISBLANK('6c1 - MSA Attribute - Form'!K92),"-",'6c1 - MSA Attribute - Form'!K92)</f>
        <v>-</v>
      </c>
      <c r="M92" s="131" t="str">
        <f>'6c1 - MSA Attribute - Form'!L92</f>
        <v/>
      </c>
      <c r="N92" s="131" t="str">
        <f>'6c1 - MSA Attribute - Form'!M92</f>
        <v/>
      </c>
    </row>
    <row r="93" spans="3:14" ht="15.75">
      <c r="C93" s="193">
        <v>80</v>
      </c>
      <c r="D93" s="194" t="str">
        <f>IF(ISBLANK('6c1 - MSA Attribute - Form'!C93),"-",'6c1 - MSA Attribute - Form'!C93)</f>
        <v>-</v>
      </c>
      <c r="E93" s="191" t="str">
        <f>IF(ISBLANK('6c1 - MSA Attribute - Form'!D93),"-",'6c1 - MSA Attribute - Form'!D93)</f>
        <v>-</v>
      </c>
      <c r="F93" s="191" t="str">
        <f>IF(ISBLANK('6c1 - MSA Attribute - Form'!E93),"-",'6c1 - MSA Attribute - Form'!E93)</f>
        <v>-</v>
      </c>
      <c r="G93" s="132"/>
      <c r="H93" s="191" t="str">
        <f>IF(ISBLANK('6c1 - MSA Attribute - Form'!G93),"-",'6c1 - MSA Attribute - Form'!G93)</f>
        <v>-</v>
      </c>
      <c r="I93" s="191" t="str">
        <f>IF(ISBLANK('6c1 - MSA Attribute - Form'!H93),"-",'6c1 - MSA Attribute - Form'!H93)</f>
        <v>-</v>
      </c>
      <c r="J93" s="132"/>
      <c r="K93" s="191" t="str">
        <f>IF(ISBLANK('6c1 - MSA Attribute - Form'!J93),"-",'6c1 - MSA Attribute - Form'!J93)</f>
        <v>-</v>
      </c>
      <c r="L93" s="191" t="str">
        <f>IF(ISBLANK('6c1 - MSA Attribute - Form'!K93),"-",'6c1 - MSA Attribute - Form'!K93)</f>
        <v>-</v>
      </c>
      <c r="M93" s="131" t="str">
        <f>'6c1 - MSA Attribute - Form'!L93</f>
        <v/>
      </c>
      <c r="N93" s="131" t="str">
        <f>'6c1 - MSA Attribute - Form'!M93</f>
        <v/>
      </c>
    </row>
    <row r="94" spans="3:14" ht="15.75">
      <c r="C94" s="193">
        <v>81</v>
      </c>
      <c r="D94" s="194" t="str">
        <f>IF(ISBLANK('6c1 - MSA Attribute - Form'!C94),"-",'6c1 - MSA Attribute - Form'!C94)</f>
        <v>-</v>
      </c>
      <c r="E94" s="191" t="str">
        <f>IF(ISBLANK('6c1 - MSA Attribute - Form'!D94),"-",'6c1 - MSA Attribute - Form'!D94)</f>
        <v>-</v>
      </c>
      <c r="F94" s="191" t="str">
        <f>IF(ISBLANK('6c1 - MSA Attribute - Form'!E94),"-",'6c1 - MSA Attribute - Form'!E94)</f>
        <v>-</v>
      </c>
      <c r="G94" s="132"/>
      <c r="H94" s="191" t="str">
        <f>IF(ISBLANK('6c1 - MSA Attribute - Form'!G94),"-",'6c1 - MSA Attribute - Form'!G94)</f>
        <v>-</v>
      </c>
      <c r="I94" s="191" t="str">
        <f>IF(ISBLANK('6c1 - MSA Attribute - Form'!H94),"-",'6c1 - MSA Attribute - Form'!H94)</f>
        <v>-</v>
      </c>
      <c r="J94" s="132"/>
      <c r="K94" s="191" t="str">
        <f>IF(ISBLANK('6c1 - MSA Attribute - Form'!J94),"-",'6c1 - MSA Attribute - Form'!J94)</f>
        <v>-</v>
      </c>
      <c r="L94" s="191" t="str">
        <f>IF(ISBLANK('6c1 - MSA Attribute - Form'!K94),"-",'6c1 - MSA Attribute - Form'!K94)</f>
        <v>-</v>
      </c>
      <c r="M94" s="131" t="str">
        <f>'6c1 - MSA Attribute - Form'!L94</f>
        <v/>
      </c>
      <c r="N94" s="131" t="str">
        <f>'6c1 - MSA Attribute - Form'!M94</f>
        <v/>
      </c>
    </row>
    <row r="95" spans="3:14" ht="15.75">
      <c r="C95" s="193">
        <v>82</v>
      </c>
      <c r="D95" s="194" t="str">
        <f>IF(ISBLANK('6c1 - MSA Attribute - Form'!C95),"-",'6c1 - MSA Attribute - Form'!C95)</f>
        <v>-</v>
      </c>
      <c r="E95" s="191" t="str">
        <f>IF(ISBLANK('6c1 - MSA Attribute - Form'!D95),"-",'6c1 - MSA Attribute - Form'!D95)</f>
        <v>-</v>
      </c>
      <c r="F95" s="191" t="str">
        <f>IF(ISBLANK('6c1 - MSA Attribute - Form'!E95),"-",'6c1 - MSA Attribute - Form'!E95)</f>
        <v>-</v>
      </c>
      <c r="G95" s="132"/>
      <c r="H95" s="191" t="str">
        <f>IF(ISBLANK('6c1 - MSA Attribute - Form'!G95),"-",'6c1 - MSA Attribute - Form'!G95)</f>
        <v>-</v>
      </c>
      <c r="I95" s="191" t="str">
        <f>IF(ISBLANK('6c1 - MSA Attribute - Form'!H95),"-",'6c1 - MSA Attribute - Form'!H95)</f>
        <v>-</v>
      </c>
      <c r="J95" s="132"/>
      <c r="K95" s="191" t="str">
        <f>IF(ISBLANK('6c1 - MSA Attribute - Form'!J95),"-",'6c1 - MSA Attribute - Form'!J95)</f>
        <v>-</v>
      </c>
      <c r="L95" s="191" t="str">
        <f>IF(ISBLANK('6c1 - MSA Attribute - Form'!K95),"-",'6c1 - MSA Attribute - Form'!K95)</f>
        <v>-</v>
      </c>
      <c r="M95" s="131" t="str">
        <f>'6c1 - MSA Attribute - Form'!L95</f>
        <v/>
      </c>
      <c r="N95" s="131" t="str">
        <f>'6c1 - MSA Attribute - Form'!M95</f>
        <v/>
      </c>
    </row>
    <row r="96" spans="3:14" ht="15.75">
      <c r="C96" s="193">
        <v>83</v>
      </c>
      <c r="D96" s="194" t="str">
        <f>IF(ISBLANK('6c1 - MSA Attribute - Form'!C96),"-",'6c1 - MSA Attribute - Form'!C96)</f>
        <v>-</v>
      </c>
      <c r="E96" s="191" t="str">
        <f>IF(ISBLANK('6c1 - MSA Attribute - Form'!D96),"-",'6c1 - MSA Attribute - Form'!D96)</f>
        <v>-</v>
      </c>
      <c r="F96" s="191" t="str">
        <f>IF(ISBLANK('6c1 - MSA Attribute - Form'!E96),"-",'6c1 - MSA Attribute - Form'!E96)</f>
        <v>-</v>
      </c>
      <c r="G96" s="132"/>
      <c r="H96" s="191" t="str">
        <f>IF(ISBLANK('6c1 - MSA Attribute - Form'!G96),"-",'6c1 - MSA Attribute - Form'!G96)</f>
        <v>-</v>
      </c>
      <c r="I96" s="191" t="str">
        <f>IF(ISBLANK('6c1 - MSA Attribute - Form'!H96),"-",'6c1 - MSA Attribute - Form'!H96)</f>
        <v>-</v>
      </c>
      <c r="J96" s="132"/>
      <c r="K96" s="191" t="str">
        <f>IF(ISBLANK('6c1 - MSA Attribute - Form'!J96),"-",'6c1 - MSA Attribute - Form'!J96)</f>
        <v>-</v>
      </c>
      <c r="L96" s="191" t="str">
        <f>IF(ISBLANK('6c1 - MSA Attribute - Form'!K96),"-",'6c1 - MSA Attribute - Form'!K96)</f>
        <v>-</v>
      </c>
      <c r="M96" s="131" t="str">
        <f>'6c1 - MSA Attribute - Form'!L96</f>
        <v/>
      </c>
      <c r="N96" s="131" t="str">
        <f>'6c1 - MSA Attribute - Form'!M96</f>
        <v/>
      </c>
    </row>
    <row r="97" spans="3:14" ht="15.75">
      <c r="C97" s="193">
        <v>84</v>
      </c>
      <c r="D97" s="194" t="str">
        <f>IF(ISBLANK('6c1 - MSA Attribute - Form'!C97),"-",'6c1 - MSA Attribute - Form'!C97)</f>
        <v>-</v>
      </c>
      <c r="E97" s="191" t="str">
        <f>IF(ISBLANK('6c1 - MSA Attribute - Form'!D97),"-",'6c1 - MSA Attribute - Form'!D97)</f>
        <v>-</v>
      </c>
      <c r="F97" s="191" t="str">
        <f>IF(ISBLANK('6c1 - MSA Attribute - Form'!E97),"-",'6c1 - MSA Attribute - Form'!E97)</f>
        <v>-</v>
      </c>
      <c r="G97" s="132"/>
      <c r="H97" s="191" t="str">
        <f>IF(ISBLANK('6c1 - MSA Attribute - Form'!G97),"-",'6c1 - MSA Attribute - Form'!G97)</f>
        <v>-</v>
      </c>
      <c r="I97" s="191" t="str">
        <f>IF(ISBLANK('6c1 - MSA Attribute - Form'!H97),"-",'6c1 - MSA Attribute - Form'!H97)</f>
        <v>-</v>
      </c>
      <c r="J97" s="132"/>
      <c r="K97" s="191" t="str">
        <f>IF(ISBLANK('6c1 - MSA Attribute - Form'!J97),"-",'6c1 - MSA Attribute - Form'!J97)</f>
        <v>-</v>
      </c>
      <c r="L97" s="191" t="str">
        <f>IF(ISBLANK('6c1 - MSA Attribute - Form'!K97),"-",'6c1 - MSA Attribute - Form'!K97)</f>
        <v>-</v>
      </c>
      <c r="M97" s="131" t="str">
        <f>'6c1 - MSA Attribute - Form'!L97</f>
        <v/>
      </c>
      <c r="N97" s="131" t="str">
        <f>'6c1 - MSA Attribute - Form'!M97</f>
        <v/>
      </c>
    </row>
    <row r="98" spans="3:14" ht="15.75">
      <c r="C98" s="193">
        <v>85</v>
      </c>
      <c r="D98" s="194" t="str">
        <f>IF(ISBLANK('6c1 - MSA Attribute - Form'!C98),"-",'6c1 - MSA Attribute - Form'!C98)</f>
        <v>-</v>
      </c>
      <c r="E98" s="191" t="str">
        <f>IF(ISBLANK('6c1 - MSA Attribute - Form'!D98),"-",'6c1 - MSA Attribute - Form'!D98)</f>
        <v>-</v>
      </c>
      <c r="F98" s="191" t="str">
        <f>IF(ISBLANK('6c1 - MSA Attribute - Form'!E98),"-",'6c1 - MSA Attribute - Form'!E98)</f>
        <v>-</v>
      </c>
      <c r="G98" s="132"/>
      <c r="H98" s="191" t="str">
        <f>IF(ISBLANK('6c1 - MSA Attribute - Form'!G98),"-",'6c1 - MSA Attribute - Form'!G98)</f>
        <v>-</v>
      </c>
      <c r="I98" s="191" t="str">
        <f>IF(ISBLANK('6c1 - MSA Attribute - Form'!H98),"-",'6c1 - MSA Attribute - Form'!H98)</f>
        <v>-</v>
      </c>
      <c r="J98" s="132"/>
      <c r="K98" s="191" t="str">
        <f>IF(ISBLANK('6c1 - MSA Attribute - Form'!J98),"-",'6c1 - MSA Attribute - Form'!J98)</f>
        <v>-</v>
      </c>
      <c r="L98" s="191" t="str">
        <f>IF(ISBLANK('6c1 - MSA Attribute - Form'!K98),"-",'6c1 - MSA Attribute - Form'!K98)</f>
        <v>-</v>
      </c>
      <c r="M98" s="131" t="str">
        <f>'6c1 - MSA Attribute - Form'!L98</f>
        <v/>
      </c>
      <c r="N98" s="131" t="str">
        <f>'6c1 - MSA Attribute - Form'!M98</f>
        <v/>
      </c>
    </row>
    <row r="99" spans="3:14" ht="15.75">
      <c r="C99" s="193">
        <v>86</v>
      </c>
      <c r="D99" s="194" t="str">
        <f>IF(ISBLANK('6c1 - MSA Attribute - Form'!C99),"-",'6c1 - MSA Attribute - Form'!C99)</f>
        <v>-</v>
      </c>
      <c r="E99" s="191" t="str">
        <f>IF(ISBLANK('6c1 - MSA Attribute - Form'!D99),"-",'6c1 - MSA Attribute - Form'!D99)</f>
        <v>-</v>
      </c>
      <c r="F99" s="191" t="str">
        <f>IF(ISBLANK('6c1 - MSA Attribute - Form'!E99),"-",'6c1 - MSA Attribute - Form'!E99)</f>
        <v>-</v>
      </c>
      <c r="G99" s="132"/>
      <c r="H99" s="191" t="str">
        <f>IF(ISBLANK('6c1 - MSA Attribute - Form'!G99),"-",'6c1 - MSA Attribute - Form'!G99)</f>
        <v>-</v>
      </c>
      <c r="I99" s="191" t="str">
        <f>IF(ISBLANK('6c1 - MSA Attribute - Form'!H99),"-",'6c1 - MSA Attribute - Form'!H99)</f>
        <v>-</v>
      </c>
      <c r="J99" s="132"/>
      <c r="K99" s="191" t="str">
        <f>IF(ISBLANK('6c1 - MSA Attribute - Form'!J99),"-",'6c1 - MSA Attribute - Form'!J99)</f>
        <v>-</v>
      </c>
      <c r="L99" s="191" t="str">
        <f>IF(ISBLANK('6c1 - MSA Attribute - Form'!K99),"-",'6c1 - MSA Attribute - Form'!K99)</f>
        <v>-</v>
      </c>
      <c r="M99" s="131" t="str">
        <f>'6c1 - MSA Attribute - Form'!L99</f>
        <v/>
      </c>
      <c r="N99" s="131" t="str">
        <f>'6c1 - MSA Attribute - Form'!M99</f>
        <v/>
      </c>
    </row>
    <row r="100" spans="3:14" ht="15.75">
      <c r="C100" s="193">
        <v>87</v>
      </c>
      <c r="D100" s="194" t="str">
        <f>IF(ISBLANK('6c1 - MSA Attribute - Form'!C100),"-",'6c1 - MSA Attribute - Form'!C100)</f>
        <v>-</v>
      </c>
      <c r="E100" s="191" t="str">
        <f>IF(ISBLANK('6c1 - MSA Attribute - Form'!D100),"-",'6c1 - MSA Attribute - Form'!D100)</f>
        <v>-</v>
      </c>
      <c r="F100" s="191" t="str">
        <f>IF(ISBLANK('6c1 - MSA Attribute - Form'!E100),"-",'6c1 - MSA Attribute - Form'!E100)</f>
        <v>-</v>
      </c>
      <c r="G100" s="132"/>
      <c r="H100" s="191" t="str">
        <f>IF(ISBLANK('6c1 - MSA Attribute - Form'!G100),"-",'6c1 - MSA Attribute - Form'!G100)</f>
        <v>-</v>
      </c>
      <c r="I100" s="191" t="str">
        <f>IF(ISBLANK('6c1 - MSA Attribute - Form'!H100),"-",'6c1 - MSA Attribute - Form'!H100)</f>
        <v>-</v>
      </c>
      <c r="J100" s="132"/>
      <c r="K100" s="191" t="str">
        <f>IF(ISBLANK('6c1 - MSA Attribute - Form'!J100),"-",'6c1 - MSA Attribute - Form'!J100)</f>
        <v>-</v>
      </c>
      <c r="L100" s="191" t="str">
        <f>IF(ISBLANK('6c1 - MSA Attribute - Form'!K100),"-",'6c1 - MSA Attribute - Form'!K100)</f>
        <v>-</v>
      </c>
      <c r="M100" s="131" t="str">
        <f>'6c1 - MSA Attribute - Form'!L100</f>
        <v/>
      </c>
      <c r="N100" s="131" t="str">
        <f>'6c1 - MSA Attribute - Form'!M100</f>
        <v/>
      </c>
    </row>
    <row r="101" spans="3:14" ht="15.75">
      <c r="C101" s="193">
        <v>88</v>
      </c>
      <c r="D101" s="194" t="str">
        <f>IF(ISBLANK('6c1 - MSA Attribute - Form'!C101),"-",'6c1 - MSA Attribute - Form'!C101)</f>
        <v>-</v>
      </c>
      <c r="E101" s="191" t="str">
        <f>IF(ISBLANK('6c1 - MSA Attribute - Form'!D101),"-",'6c1 - MSA Attribute - Form'!D101)</f>
        <v>-</v>
      </c>
      <c r="F101" s="191" t="str">
        <f>IF(ISBLANK('6c1 - MSA Attribute - Form'!E101),"-",'6c1 - MSA Attribute - Form'!E101)</f>
        <v>-</v>
      </c>
      <c r="G101" s="132"/>
      <c r="H101" s="191" t="str">
        <f>IF(ISBLANK('6c1 - MSA Attribute - Form'!G101),"-",'6c1 - MSA Attribute - Form'!G101)</f>
        <v>-</v>
      </c>
      <c r="I101" s="191" t="str">
        <f>IF(ISBLANK('6c1 - MSA Attribute - Form'!H101),"-",'6c1 - MSA Attribute - Form'!H101)</f>
        <v>-</v>
      </c>
      <c r="J101" s="132"/>
      <c r="K101" s="191" t="str">
        <f>IF(ISBLANK('6c1 - MSA Attribute - Form'!J101),"-",'6c1 - MSA Attribute - Form'!J101)</f>
        <v>-</v>
      </c>
      <c r="L101" s="191" t="str">
        <f>IF(ISBLANK('6c1 - MSA Attribute - Form'!K101),"-",'6c1 - MSA Attribute - Form'!K101)</f>
        <v>-</v>
      </c>
      <c r="M101" s="131" t="str">
        <f>'6c1 - MSA Attribute - Form'!L101</f>
        <v/>
      </c>
      <c r="N101" s="131" t="str">
        <f>'6c1 - MSA Attribute - Form'!M101</f>
        <v/>
      </c>
    </row>
    <row r="102" spans="3:14" ht="15.75">
      <c r="C102" s="193">
        <v>89</v>
      </c>
      <c r="D102" s="194" t="str">
        <f>IF(ISBLANK('6c1 - MSA Attribute - Form'!C102),"-",'6c1 - MSA Attribute - Form'!C102)</f>
        <v>-</v>
      </c>
      <c r="E102" s="191" t="str">
        <f>IF(ISBLANK('6c1 - MSA Attribute - Form'!D102),"-",'6c1 - MSA Attribute - Form'!D102)</f>
        <v>-</v>
      </c>
      <c r="F102" s="191" t="str">
        <f>IF(ISBLANK('6c1 - MSA Attribute - Form'!E102),"-",'6c1 - MSA Attribute - Form'!E102)</f>
        <v>-</v>
      </c>
      <c r="G102" s="132"/>
      <c r="H102" s="191" t="str">
        <f>IF(ISBLANK('6c1 - MSA Attribute - Form'!G102),"-",'6c1 - MSA Attribute - Form'!G102)</f>
        <v>-</v>
      </c>
      <c r="I102" s="191" t="str">
        <f>IF(ISBLANK('6c1 - MSA Attribute - Form'!H102),"-",'6c1 - MSA Attribute - Form'!H102)</f>
        <v>-</v>
      </c>
      <c r="J102" s="132"/>
      <c r="K102" s="191" t="str">
        <f>IF(ISBLANK('6c1 - MSA Attribute - Form'!J102),"-",'6c1 - MSA Attribute - Form'!J102)</f>
        <v>-</v>
      </c>
      <c r="L102" s="191" t="str">
        <f>IF(ISBLANK('6c1 - MSA Attribute - Form'!K102),"-",'6c1 - MSA Attribute - Form'!K102)</f>
        <v>-</v>
      </c>
      <c r="M102" s="131" t="str">
        <f>'6c1 - MSA Attribute - Form'!L102</f>
        <v/>
      </c>
      <c r="N102" s="131" t="str">
        <f>'6c1 - MSA Attribute - Form'!M102</f>
        <v/>
      </c>
    </row>
    <row r="103" spans="3:14" ht="15.75">
      <c r="C103" s="193">
        <v>90</v>
      </c>
      <c r="D103" s="194" t="str">
        <f>IF(ISBLANK('6c1 - MSA Attribute - Form'!C103),"-",'6c1 - MSA Attribute - Form'!C103)</f>
        <v>-</v>
      </c>
      <c r="E103" s="191" t="str">
        <f>IF(ISBLANK('6c1 - MSA Attribute - Form'!D103),"-",'6c1 - MSA Attribute - Form'!D103)</f>
        <v>-</v>
      </c>
      <c r="F103" s="191" t="str">
        <f>IF(ISBLANK('6c1 - MSA Attribute - Form'!E103),"-",'6c1 - MSA Attribute - Form'!E103)</f>
        <v>-</v>
      </c>
      <c r="G103" s="132"/>
      <c r="H103" s="191" t="str">
        <f>IF(ISBLANK('6c1 - MSA Attribute - Form'!G103),"-",'6c1 - MSA Attribute - Form'!G103)</f>
        <v>-</v>
      </c>
      <c r="I103" s="191" t="str">
        <f>IF(ISBLANK('6c1 - MSA Attribute - Form'!H103),"-",'6c1 - MSA Attribute - Form'!H103)</f>
        <v>-</v>
      </c>
      <c r="J103" s="132"/>
      <c r="K103" s="191" t="str">
        <f>IF(ISBLANK('6c1 - MSA Attribute - Form'!J103),"-",'6c1 - MSA Attribute - Form'!J103)</f>
        <v>-</v>
      </c>
      <c r="L103" s="191" t="str">
        <f>IF(ISBLANK('6c1 - MSA Attribute - Form'!K103),"-",'6c1 - MSA Attribute - Form'!K103)</f>
        <v>-</v>
      </c>
      <c r="M103" s="131" t="str">
        <f>'6c1 - MSA Attribute - Form'!L103</f>
        <v/>
      </c>
      <c r="N103" s="131" t="str">
        <f>'6c1 - MSA Attribute - Form'!M103</f>
        <v/>
      </c>
    </row>
    <row r="104" spans="3:14" ht="15.75">
      <c r="C104" s="193">
        <v>91</v>
      </c>
      <c r="D104" s="194" t="str">
        <f>IF(ISBLANK('6c1 - MSA Attribute - Form'!C104),"-",'6c1 - MSA Attribute - Form'!C104)</f>
        <v>-</v>
      </c>
      <c r="E104" s="191" t="str">
        <f>IF(ISBLANK('6c1 - MSA Attribute - Form'!D104),"-",'6c1 - MSA Attribute - Form'!D104)</f>
        <v>-</v>
      </c>
      <c r="F104" s="191" t="str">
        <f>IF(ISBLANK('6c1 - MSA Attribute - Form'!E104),"-",'6c1 - MSA Attribute - Form'!E104)</f>
        <v>-</v>
      </c>
      <c r="G104" s="132"/>
      <c r="H104" s="191" t="str">
        <f>IF(ISBLANK('6c1 - MSA Attribute - Form'!G104),"-",'6c1 - MSA Attribute - Form'!G104)</f>
        <v>-</v>
      </c>
      <c r="I104" s="191" t="str">
        <f>IF(ISBLANK('6c1 - MSA Attribute - Form'!H104),"-",'6c1 - MSA Attribute - Form'!H104)</f>
        <v>-</v>
      </c>
      <c r="J104" s="132"/>
      <c r="K104" s="191" t="str">
        <f>IF(ISBLANK('6c1 - MSA Attribute - Form'!J104),"-",'6c1 - MSA Attribute - Form'!J104)</f>
        <v>-</v>
      </c>
      <c r="L104" s="191" t="str">
        <f>IF(ISBLANK('6c1 - MSA Attribute - Form'!K104),"-",'6c1 - MSA Attribute - Form'!K104)</f>
        <v>-</v>
      </c>
      <c r="M104" s="131" t="str">
        <f>'6c1 - MSA Attribute - Form'!L104</f>
        <v/>
      </c>
      <c r="N104" s="131" t="str">
        <f>'6c1 - MSA Attribute - Form'!M104</f>
        <v/>
      </c>
    </row>
    <row r="105" spans="3:14" ht="15.75">
      <c r="C105" s="193">
        <v>92</v>
      </c>
      <c r="D105" s="194" t="str">
        <f>IF(ISBLANK('6c1 - MSA Attribute - Form'!C105),"-",'6c1 - MSA Attribute - Form'!C105)</f>
        <v>-</v>
      </c>
      <c r="E105" s="191" t="str">
        <f>IF(ISBLANK('6c1 - MSA Attribute - Form'!D105),"-",'6c1 - MSA Attribute - Form'!D105)</f>
        <v>-</v>
      </c>
      <c r="F105" s="191" t="str">
        <f>IF(ISBLANK('6c1 - MSA Attribute - Form'!E105),"-",'6c1 - MSA Attribute - Form'!E105)</f>
        <v>-</v>
      </c>
      <c r="G105" s="132"/>
      <c r="H105" s="191" t="str">
        <f>IF(ISBLANK('6c1 - MSA Attribute - Form'!G105),"-",'6c1 - MSA Attribute - Form'!G105)</f>
        <v>-</v>
      </c>
      <c r="I105" s="191" t="str">
        <f>IF(ISBLANK('6c1 - MSA Attribute - Form'!H105),"-",'6c1 - MSA Attribute - Form'!H105)</f>
        <v>-</v>
      </c>
      <c r="J105" s="132"/>
      <c r="K105" s="191" t="str">
        <f>IF(ISBLANK('6c1 - MSA Attribute - Form'!J105),"-",'6c1 - MSA Attribute - Form'!J105)</f>
        <v>-</v>
      </c>
      <c r="L105" s="191" t="str">
        <f>IF(ISBLANK('6c1 - MSA Attribute - Form'!K105),"-",'6c1 - MSA Attribute - Form'!K105)</f>
        <v>-</v>
      </c>
      <c r="M105" s="131" t="str">
        <f>'6c1 - MSA Attribute - Form'!L105</f>
        <v/>
      </c>
      <c r="N105" s="131" t="str">
        <f>'6c1 - MSA Attribute - Form'!M105</f>
        <v/>
      </c>
    </row>
    <row r="106" spans="3:14" ht="15.75">
      <c r="C106" s="193">
        <v>93</v>
      </c>
      <c r="D106" s="194" t="str">
        <f>IF(ISBLANK('6c1 - MSA Attribute - Form'!C106),"-",'6c1 - MSA Attribute - Form'!C106)</f>
        <v>-</v>
      </c>
      <c r="E106" s="191" t="str">
        <f>IF(ISBLANK('6c1 - MSA Attribute - Form'!D106),"-",'6c1 - MSA Attribute - Form'!D106)</f>
        <v>-</v>
      </c>
      <c r="F106" s="191" t="str">
        <f>IF(ISBLANK('6c1 - MSA Attribute - Form'!E106),"-",'6c1 - MSA Attribute - Form'!E106)</f>
        <v>-</v>
      </c>
      <c r="G106" s="132"/>
      <c r="H106" s="191" t="str">
        <f>IF(ISBLANK('6c1 - MSA Attribute - Form'!G106),"-",'6c1 - MSA Attribute - Form'!G106)</f>
        <v>-</v>
      </c>
      <c r="I106" s="191" t="str">
        <f>IF(ISBLANK('6c1 - MSA Attribute - Form'!H106),"-",'6c1 - MSA Attribute - Form'!H106)</f>
        <v>-</v>
      </c>
      <c r="J106" s="132"/>
      <c r="K106" s="191" t="str">
        <f>IF(ISBLANK('6c1 - MSA Attribute - Form'!J106),"-",'6c1 - MSA Attribute - Form'!J106)</f>
        <v>-</v>
      </c>
      <c r="L106" s="191" t="str">
        <f>IF(ISBLANK('6c1 - MSA Attribute - Form'!K106),"-",'6c1 - MSA Attribute - Form'!K106)</f>
        <v>-</v>
      </c>
      <c r="M106" s="131" t="str">
        <f>'6c1 - MSA Attribute - Form'!L106</f>
        <v/>
      </c>
      <c r="N106" s="131" t="str">
        <f>'6c1 - MSA Attribute - Form'!M106</f>
        <v/>
      </c>
    </row>
    <row r="107" spans="3:14" ht="15.75">
      <c r="C107" s="193">
        <v>94</v>
      </c>
      <c r="D107" s="194" t="str">
        <f>IF(ISBLANK('6c1 - MSA Attribute - Form'!C107),"-",'6c1 - MSA Attribute - Form'!C107)</f>
        <v>-</v>
      </c>
      <c r="E107" s="191" t="str">
        <f>IF(ISBLANK('6c1 - MSA Attribute - Form'!D107),"-",'6c1 - MSA Attribute - Form'!D107)</f>
        <v>-</v>
      </c>
      <c r="F107" s="191" t="str">
        <f>IF(ISBLANK('6c1 - MSA Attribute - Form'!E107),"-",'6c1 - MSA Attribute - Form'!E107)</f>
        <v>-</v>
      </c>
      <c r="G107" s="132"/>
      <c r="H107" s="191" t="str">
        <f>IF(ISBLANK('6c1 - MSA Attribute - Form'!G107),"-",'6c1 - MSA Attribute - Form'!G107)</f>
        <v>-</v>
      </c>
      <c r="I107" s="191" t="str">
        <f>IF(ISBLANK('6c1 - MSA Attribute - Form'!H107),"-",'6c1 - MSA Attribute - Form'!H107)</f>
        <v>-</v>
      </c>
      <c r="J107" s="132"/>
      <c r="K107" s="191" t="str">
        <f>IF(ISBLANK('6c1 - MSA Attribute - Form'!J107),"-",'6c1 - MSA Attribute - Form'!J107)</f>
        <v>-</v>
      </c>
      <c r="L107" s="191" t="str">
        <f>IF(ISBLANK('6c1 - MSA Attribute - Form'!K107),"-",'6c1 - MSA Attribute - Form'!K107)</f>
        <v>-</v>
      </c>
      <c r="M107" s="131" t="str">
        <f>'6c1 - MSA Attribute - Form'!L107</f>
        <v/>
      </c>
      <c r="N107" s="131" t="str">
        <f>'6c1 - MSA Attribute - Form'!M107</f>
        <v/>
      </c>
    </row>
    <row r="108" spans="3:14" ht="15.75">
      <c r="C108" s="193">
        <v>95</v>
      </c>
      <c r="D108" s="194" t="str">
        <f>IF(ISBLANK('6c1 - MSA Attribute - Form'!C108),"-",'6c1 - MSA Attribute - Form'!C108)</f>
        <v>-</v>
      </c>
      <c r="E108" s="191" t="str">
        <f>IF(ISBLANK('6c1 - MSA Attribute - Form'!D108),"-",'6c1 - MSA Attribute - Form'!D108)</f>
        <v>-</v>
      </c>
      <c r="F108" s="191" t="str">
        <f>IF(ISBLANK('6c1 - MSA Attribute - Form'!E108),"-",'6c1 - MSA Attribute - Form'!E108)</f>
        <v>-</v>
      </c>
      <c r="G108" s="132"/>
      <c r="H108" s="191" t="str">
        <f>IF(ISBLANK('6c1 - MSA Attribute - Form'!G108),"-",'6c1 - MSA Attribute - Form'!G108)</f>
        <v>-</v>
      </c>
      <c r="I108" s="191" t="str">
        <f>IF(ISBLANK('6c1 - MSA Attribute - Form'!H108),"-",'6c1 - MSA Attribute - Form'!H108)</f>
        <v>-</v>
      </c>
      <c r="J108" s="132"/>
      <c r="K108" s="191" t="str">
        <f>IF(ISBLANK('6c1 - MSA Attribute - Form'!J108),"-",'6c1 - MSA Attribute - Form'!J108)</f>
        <v>-</v>
      </c>
      <c r="L108" s="191" t="str">
        <f>IF(ISBLANK('6c1 - MSA Attribute - Form'!K108),"-",'6c1 - MSA Attribute - Form'!K108)</f>
        <v>-</v>
      </c>
      <c r="M108" s="131" t="str">
        <f>'6c1 - MSA Attribute - Form'!L108</f>
        <v/>
      </c>
      <c r="N108" s="131" t="str">
        <f>'6c1 - MSA Attribute - Form'!M108</f>
        <v/>
      </c>
    </row>
    <row r="109" spans="3:14" ht="15.75">
      <c r="C109" s="193">
        <v>96</v>
      </c>
      <c r="D109" s="194" t="str">
        <f>IF(ISBLANK('6c1 - MSA Attribute - Form'!C109),"-",'6c1 - MSA Attribute - Form'!C109)</f>
        <v>-</v>
      </c>
      <c r="E109" s="191" t="str">
        <f>IF(ISBLANK('6c1 - MSA Attribute - Form'!D109),"-",'6c1 - MSA Attribute - Form'!D109)</f>
        <v>-</v>
      </c>
      <c r="F109" s="191" t="str">
        <f>IF(ISBLANK('6c1 - MSA Attribute - Form'!E109),"-",'6c1 - MSA Attribute - Form'!E109)</f>
        <v>-</v>
      </c>
      <c r="G109" s="132"/>
      <c r="H109" s="191" t="str">
        <f>IF(ISBLANK('6c1 - MSA Attribute - Form'!G109),"-",'6c1 - MSA Attribute - Form'!G109)</f>
        <v>-</v>
      </c>
      <c r="I109" s="191" t="str">
        <f>IF(ISBLANK('6c1 - MSA Attribute - Form'!H109),"-",'6c1 - MSA Attribute - Form'!H109)</f>
        <v>-</v>
      </c>
      <c r="J109" s="132"/>
      <c r="K109" s="191" t="str">
        <f>IF(ISBLANK('6c1 - MSA Attribute - Form'!J109),"-",'6c1 - MSA Attribute - Form'!J109)</f>
        <v>-</v>
      </c>
      <c r="L109" s="191" t="str">
        <f>IF(ISBLANK('6c1 - MSA Attribute - Form'!K109),"-",'6c1 - MSA Attribute - Form'!K109)</f>
        <v>-</v>
      </c>
      <c r="M109" s="131" t="str">
        <f>'6c1 - MSA Attribute - Form'!L109</f>
        <v/>
      </c>
      <c r="N109" s="131" t="str">
        <f>'6c1 - MSA Attribute - Form'!M109</f>
        <v/>
      </c>
    </row>
    <row r="110" spans="3:14" ht="15.75">
      <c r="C110" s="193">
        <v>97</v>
      </c>
      <c r="D110" s="194" t="str">
        <f>IF(ISBLANK('6c1 - MSA Attribute - Form'!C110),"-",'6c1 - MSA Attribute - Form'!C110)</f>
        <v>-</v>
      </c>
      <c r="E110" s="191" t="str">
        <f>IF(ISBLANK('6c1 - MSA Attribute - Form'!D110),"-",'6c1 - MSA Attribute - Form'!D110)</f>
        <v>-</v>
      </c>
      <c r="F110" s="191" t="str">
        <f>IF(ISBLANK('6c1 - MSA Attribute - Form'!E110),"-",'6c1 - MSA Attribute - Form'!E110)</f>
        <v>-</v>
      </c>
      <c r="G110" s="132"/>
      <c r="H110" s="191" t="str">
        <f>IF(ISBLANK('6c1 - MSA Attribute - Form'!G110),"-",'6c1 - MSA Attribute - Form'!G110)</f>
        <v>-</v>
      </c>
      <c r="I110" s="191" t="str">
        <f>IF(ISBLANK('6c1 - MSA Attribute - Form'!H110),"-",'6c1 - MSA Attribute - Form'!H110)</f>
        <v>-</v>
      </c>
      <c r="J110" s="132"/>
      <c r="K110" s="191" t="str">
        <f>IF(ISBLANK('6c1 - MSA Attribute - Form'!J110),"-",'6c1 - MSA Attribute - Form'!J110)</f>
        <v>-</v>
      </c>
      <c r="L110" s="191" t="str">
        <f>IF(ISBLANK('6c1 - MSA Attribute - Form'!K110),"-",'6c1 - MSA Attribute - Form'!K110)</f>
        <v>-</v>
      </c>
      <c r="M110" s="131" t="str">
        <f>'6c1 - MSA Attribute - Form'!L110</f>
        <v/>
      </c>
      <c r="N110" s="131" t="str">
        <f>'6c1 - MSA Attribute - Form'!M110</f>
        <v/>
      </c>
    </row>
    <row r="111" spans="3:14" ht="15.75">
      <c r="C111" s="193">
        <v>98</v>
      </c>
      <c r="D111" s="194" t="str">
        <f>IF(ISBLANK('6c1 - MSA Attribute - Form'!C111),"-",'6c1 - MSA Attribute - Form'!C111)</f>
        <v>-</v>
      </c>
      <c r="E111" s="191" t="str">
        <f>IF(ISBLANK('6c1 - MSA Attribute - Form'!D111),"-",'6c1 - MSA Attribute - Form'!D111)</f>
        <v>-</v>
      </c>
      <c r="F111" s="191" t="str">
        <f>IF(ISBLANK('6c1 - MSA Attribute - Form'!E111),"-",'6c1 - MSA Attribute - Form'!E111)</f>
        <v>-</v>
      </c>
      <c r="G111" s="132"/>
      <c r="H111" s="191" t="str">
        <f>IF(ISBLANK('6c1 - MSA Attribute - Form'!G111),"-",'6c1 - MSA Attribute - Form'!G111)</f>
        <v>-</v>
      </c>
      <c r="I111" s="191" t="str">
        <f>IF(ISBLANK('6c1 - MSA Attribute - Form'!H111),"-",'6c1 - MSA Attribute - Form'!H111)</f>
        <v>-</v>
      </c>
      <c r="J111" s="132"/>
      <c r="K111" s="191" t="str">
        <f>IF(ISBLANK('6c1 - MSA Attribute - Form'!J111),"-",'6c1 - MSA Attribute - Form'!J111)</f>
        <v>-</v>
      </c>
      <c r="L111" s="191" t="str">
        <f>IF(ISBLANK('6c1 - MSA Attribute - Form'!K111),"-",'6c1 - MSA Attribute - Form'!K111)</f>
        <v>-</v>
      </c>
      <c r="M111" s="131" t="str">
        <f>'6c1 - MSA Attribute - Form'!L111</f>
        <v/>
      </c>
      <c r="N111" s="131" t="str">
        <f>'6c1 - MSA Attribute - Form'!M111</f>
        <v/>
      </c>
    </row>
    <row r="112" spans="3:14" ht="15.75">
      <c r="C112" s="193">
        <v>99</v>
      </c>
      <c r="D112" s="194" t="str">
        <f>IF(ISBLANK('6c1 - MSA Attribute - Form'!C112),"-",'6c1 - MSA Attribute - Form'!C112)</f>
        <v>-</v>
      </c>
      <c r="E112" s="191" t="str">
        <f>IF(ISBLANK('6c1 - MSA Attribute - Form'!D112),"-",'6c1 - MSA Attribute - Form'!D112)</f>
        <v>-</v>
      </c>
      <c r="F112" s="191" t="str">
        <f>IF(ISBLANK('6c1 - MSA Attribute - Form'!E112),"-",'6c1 - MSA Attribute - Form'!E112)</f>
        <v>-</v>
      </c>
      <c r="G112" s="132"/>
      <c r="H112" s="191" t="str">
        <f>IF(ISBLANK('6c1 - MSA Attribute - Form'!G112),"-",'6c1 - MSA Attribute - Form'!G112)</f>
        <v>-</v>
      </c>
      <c r="I112" s="191" t="str">
        <f>IF(ISBLANK('6c1 - MSA Attribute - Form'!H112),"-",'6c1 - MSA Attribute - Form'!H112)</f>
        <v>-</v>
      </c>
      <c r="J112" s="132"/>
      <c r="K112" s="191" t="str">
        <f>IF(ISBLANK('6c1 - MSA Attribute - Form'!J112),"-",'6c1 - MSA Attribute - Form'!J112)</f>
        <v>-</v>
      </c>
      <c r="L112" s="191" t="str">
        <f>IF(ISBLANK('6c1 - MSA Attribute - Form'!K112),"-",'6c1 - MSA Attribute - Form'!K112)</f>
        <v>-</v>
      </c>
      <c r="M112" s="131" t="str">
        <f>'6c1 - MSA Attribute - Form'!L112</f>
        <v/>
      </c>
      <c r="N112" s="131" t="str">
        <f>'6c1 - MSA Attribute - Form'!M112</f>
        <v/>
      </c>
    </row>
    <row r="113" spans="3:14" ht="16.5" thickBot="1">
      <c r="C113" s="193">
        <v>100</v>
      </c>
      <c r="D113" s="192" t="str">
        <f>IF(ISBLANK('6c1 - MSA Attribute - Form'!C113),"-",'6c1 - MSA Attribute - Form'!C113)</f>
        <v>-</v>
      </c>
      <c r="E113" s="191" t="str">
        <f>IF(ISBLANK('6c1 - MSA Attribute - Form'!D113),"-",'6c1 - MSA Attribute - Form'!D113)</f>
        <v>-</v>
      </c>
      <c r="F113" s="191" t="str">
        <f>IF(ISBLANK('6c1 - MSA Attribute - Form'!E113),"-",'6c1 - MSA Attribute - Form'!E113)</f>
        <v>-</v>
      </c>
      <c r="G113" s="126"/>
      <c r="H113" s="191" t="str">
        <f>IF(ISBLANK('6c1 - MSA Attribute - Form'!G113),"-",'6c1 - MSA Attribute - Form'!G113)</f>
        <v>-</v>
      </c>
      <c r="I113" s="191" t="str">
        <f>IF(ISBLANK('6c1 - MSA Attribute - Form'!H113),"-",'6c1 - MSA Attribute - Form'!H113)</f>
        <v>-</v>
      </c>
      <c r="J113" s="126"/>
      <c r="K113" s="191" t="str">
        <f>IF(ISBLANK('6c1 - MSA Attribute - Form'!J113),"-",'6c1 - MSA Attribute - Form'!J113)</f>
        <v>-</v>
      </c>
      <c r="L113" s="191" t="str">
        <f>IF(ISBLANK('6c1 - MSA Attribute - Form'!K113),"-",'6c1 - MSA Attribute - Form'!K113)</f>
        <v>-</v>
      </c>
      <c r="M113" s="131" t="str">
        <f>'6c1 - MSA Attribute - Form'!L113</f>
        <v/>
      </c>
      <c r="N113" s="123" t="str">
        <f>'6c1 - MSA Attribute - Form'!M113</f>
        <v/>
      </c>
    </row>
    <row r="114" spans="3:14" ht="18.75" thickBot="1">
      <c r="C114" s="110"/>
      <c r="D114" s="190" t="s">
        <v>76</v>
      </c>
      <c r="E114" s="189"/>
      <c r="F114" s="187" t="e">
        <f>'6c1 - MSA Attribute - Form'!E114</f>
        <v>#DIV/0!</v>
      </c>
      <c r="G114" s="107"/>
      <c r="H114" s="188"/>
      <c r="I114" s="187" t="e">
        <f>'6c1 - MSA Attribute - Form'!H114</f>
        <v>#DIV/0!</v>
      </c>
      <c r="J114" s="107"/>
      <c r="K114" s="188"/>
      <c r="L114" s="187" t="str">
        <f>'6c1 - MSA Attribute - Form'!K114</f>
        <v>0%</v>
      </c>
      <c r="M114" s="104"/>
      <c r="N114" s="186"/>
    </row>
    <row r="115" spans="3:14" ht="18.75" thickBot="1">
      <c r="C115" s="95"/>
      <c r="D115" s="94" t="s">
        <v>74</v>
      </c>
      <c r="E115" s="93"/>
      <c r="F115" s="92" t="str">
        <f>'6c1 - MSA Attribute - Form'!E115</f>
        <v>Known</v>
      </c>
      <c r="G115" s="83"/>
      <c r="H115" s="83"/>
      <c r="I115" s="91" t="str">
        <f>'6c1 - MSA Attribute - Form'!H115</f>
        <v>Known</v>
      </c>
      <c r="J115" s="83"/>
      <c r="K115" s="83"/>
      <c r="L115" s="91" t="str">
        <f>'6c1 - MSA Attribute - Form'!K115</f>
        <v>Known</v>
      </c>
      <c r="M115" s="86"/>
      <c r="N115" s="186"/>
    </row>
    <row r="116" spans="3:14" ht="15.75" thickBot="1">
      <c r="C116" s="73"/>
      <c r="D116" s="72"/>
      <c r="N116" s="186"/>
    </row>
    <row r="117" spans="3:14" ht="18.75" thickBot="1">
      <c r="C117" s="73"/>
      <c r="D117" s="72"/>
      <c r="F117" s="82"/>
      <c r="G117" s="82"/>
      <c r="H117" s="82"/>
      <c r="I117" s="82"/>
      <c r="J117" s="82"/>
      <c r="K117" s="82"/>
      <c r="L117" s="85" t="s">
        <v>73</v>
      </c>
      <c r="M117" s="80" t="e">
        <f>'6c1 - MSA Attribute - Form'!L117</f>
        <v>#DIV/0!</v>
      </c>
      <c r="N117" s="186"/>
    </row>
    <row r="118" spans="3:14" ht="18.75" thickBot="1">
      <c r="C118" s="73"/>
      <c r="D118" s="72"/>
      <c r="F118" s="82"/>
      <c r="G118" s="82"/>
      <c r="H118" s="82"/>
      <c r="I118" s="82"/>
      <c r="J118" s="83"/>
      <c r="K118" s="82"/>
      <c r="L118" s="82"/>
      <c r="M118" s="81" t="s">
        <v>72</v>
      </c>
      <c r="N118" s="185" t="e">
        <f>'6c1 - MSA Attribute - Form'!M118</f>
        <v>#DIV/0!</v>
      </c>
    </row>
    <row r="119" spans="3:14" ht="18">
      <c r="I119" s="79"/>
      <c r="J119" s="78"/>
      <c r="K119" s="78"/>
      <c r="L119" s="78"/>
      <c r="M119" s="78"/>
      <c r="N119" s="71"/>
    </row>
    <row r="121" spans="3:14" ht="18">
      <c r="C121" s="77"/>
      <c r="D121" s="72"/>
    </row>
    <row r="122" spans="3:14" ht="15">
      <c r="C122" s="76"/>
      <c r="D122" s="74"/>
    </row>
    <row r="123" spans="3:14" ht="15">
      <c r="C123" s="75"/>
      <c r="D123" s="74"/>
    </row>
    <row r="124" spans="3:14" ht="15">
      <c r="C124" s="76"/>
      <c r="D124" s="74"/>
    </row>
    <row r="125" spans="3:14" ht="15">
      <c r="C125" s="73"/>
      <c r="D125" s="74"/>
    </row>
    <row r="126" spans="3:14" ht="15">
      <c r="C126" s="75"/>
      <c r="D126" s="74"/>
    </row>
    <row r="127" spans="3:14" ht="15">
      <c r="C127" s="73"/>
      <c r="D127" s="74"/>
    </row>
    <row r="128" spans="3:14" ht="15">
      <c r="C128" s="75"/>
      <c r="D128" s="74"/>
    </row>
  </sheetData>
  <phoneticPr fontId="57" type="noConversion"/>
  <printOptions horizontalCentered="1" headings="1" gridLinesSet="0"/>
  <pageMargins left="0.45" right="0.45" top="0.75" bottom="0.75" header="0.3" footer="0.3"/>
  <pageSetup scale="66"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B040-6484-4F15-B3F0-23727E3A693A}">
  <sheetPr codeName="Sheet19">
    <tabColor theme="4"/>
    <pageSetUpPr fitToPage="1"/>
  </sheetPr>
  <dimension ref="A1:T29"/>
  <sheetViews>
    <sheetView showGridLines="0" zoomScale="82" zoomScaleNormal="115" workbookViewId="0">
      <pane ySplit="8" topLeftCell="A9" activePane="bottomLeft" state="frozen"/>
      <selection activeCell="S8" sqref="S8"/>
      <selection pane="bottomLeft" activeCell="S8" sqref="S8"/>
    </sheetView>
  </sheetViews>
  <sheetFormatPr defaultColWidth="8.7109375" defaultRowHeight="15"/>
  <cols>
    <col min="1" max="1" width="4" style="568" customWidth="1"/>
    <col min="2" max="2" width="7" style="568" customWidth="1"/>
    <col min="3" max="3" width="6.140625" style="568" customWidth="1"/>
    <col min="4" max="4" width="14.5703125" style="568" customWidth="1"/>
    <col min="5" max="5" width="12.42578125" style="568" customWidth="1"/>
    <col min="6" max="6" width="10.5703125" style="568" customWidth="1"/>
    <col min="7" max="7" width="8.85546875" style="568" customWidth="1"/>
    <col min="8" max="8" width="7.5703125" style="568" customWidth="1"/>
    <col min="9" max="9" width="8.85546875" style="568" customWidth="1"/>
    <col min="10" max="10" width="10.140625" style="568" customWidth="1"/>
    <col min="11" max="11" width="14.5703125" style="568" customWidth="1"/>
    <col min="12" max="12" width="17.42578125" style="568" customWidth="1"/>
    <col min="13" max="13" width="13.42578125" style="568" customWidth="1"/>
    <col min="14" max="14" width="49.5703125" style="568" customWidth="1"/>
    <col min="15" max="17" width="8.7109375" style="568"/>
    <col min="18" max="20" width="0" style="568" hidden="1" customWidth="1"/>
    <col min="21" max="16384" width="8.7109375" style="568"/>
  </cols>
  <sheetData>
    <row r="1" spans="1:20" ht="16.350000000000001" customHeight="1">
      <c r="A1" s="1619" t="s">
        <v>477</v>
      </c>
      <c r="B1" s="1620"/>
      <c r="C1" s="1620"/>
      <c r="D1" s="1620"/>
      <c r="E1" s="1620"/>
      <c r="F1" s="1620"/>
      <c r="G1" s="1620"/>
      <c r="H1" s="1620"/>
      <c r="I1" s="1620"/>
      <c r="J1" s="1620"/>
      <c r="K1" s="1632" t="s">
        <v>476</v>
      </c>
      <c r="L1" s="1633"/>
      <c r="M1" s="1642"/>
      <c r="N1" s="1643"/>
      <c r="R1" s="568" t="s">
        <v>475</v>
      </c>
      <c r="T1" s="568" t="s">
        <v>474</v>
      </c>
    </row>
    <row r="2" spans="1:20" ht="16.350000000000001" customHeight="1">
      <c r="A2" s="1621"/>
      <c r="B2" s="1622"/>
      <c r="C2" s="1622"/>
      <c r="D2" s="1622"/>
      <c r="E2" s="1622"/>
      <c r="F2" s="1622"/>
      <c r="G2" s="1622"/>
      <c r="H2" s="1622"/>
      <c r="I2" s="1622"/>
      <c r="J2" s="1622"/>
      <c r="K2" s="1634" t="s">
        <v>24</v>
      </c>
      <c r="L2" s="1635"/>
      <c r="M2" s="1644"/>
      <c r="N2" s="1645"/>
    </row>
    <row r="3" spans="1:20">
      <c r="A3" s="1621"/>
      <c r="B3" s="1622"/>
      <c r="C3" s="1622"/>
      <c r="D3" s="1622"/>
      <c r="E3" s="1622"/>
      <c r="F3" s="1622"/>
      <c r="G3" s="1622"/>
      <c r="H3" s="1622"/>
      <c r="I3" s="1622"/>
      <c r="J3" s="1622"/>
      <c r="K3" s="1636" t="s">
        <v>473</v>
      </c>
      <c r="L3" s="1637"/>
      <c r="M3" s="1644"/>
      <c r="N3" s="1645"/>
      <c r="R3" s="568" t="s">
        <v>452</v>
      </c>
      <c r="T3" s="568" t="s">
        <v>441</v>
      </c>
    </row>
    <row r="4" spans="1:20" ht="16.350000000000001" customHeight="1">
      <c r="A4" s="1623" t="s">
        <v>472</v>
      </c>
      <c r="B4" s="1623"/>
      <c r="C4" s="1625" t="s">
        <v>471</v>
      </c>
      <c r="D4" s="1625"/>
      <c r="E4" s="1625" t="s">
        <v>470</v>
      </c>
      <c r="F4" s="1625"/>
      <c r="G4" s="1625" t="s">
        <v>209</v>
      </c>
      <c r="H4" s="1625"/>
      <c r="I4" s="1625"/>
      <c r="J4" s="1626"/>
      <c r="K4" s="1638" t="s">
        <v>469</v>
      </c>
      <c r="L4" s="1639"/>
      <c r="M4" s="1644"/>
      <c r="N4" s="1645"/>
      <c r="R4" s="568" t="s">
        <v>444</v>
      </c>
      <c r="T4" s="568" t="s">
        <v>450</v>
      </c>
    </row>
    <row r="5" spans="1:20" ht="16.350000000000001" customHeight="1">
      <c r="A5" s="1624" t="s">
        <v>468</v>
      </c>
      <c r="B5" s="1624"/>
      <c r="C5" s="1627" t="str">
        <f>IF('[3]Cover Page &amp; Disclaimer'!D15="","",'[3]Cover Page &amp; Disclaimer'!D15)</f>
        <v/>
      </c>
      <c r="D5" s="1627"/>
      <c r="E5" s="1617" t="str">
        <f>IF('[3]Cover Page &amp; Disclaimer'!D17="","",'[3]Cover Page &amp; Disclaimer'!D17)</f>
        <v/>
      </c>
      <c r="F5" s="1617"/>
      <c r="G5" s="1617" t="str">
        <f>IF('[3]Cover Page &amp; Disclaimer'!E17="","",'[3]Cover Page &amp; Disclaimer'!E17)</f>
        <v/>
      </c>
      <c r="H5" s="1617"/>
      <c r="I5" s="1617" t="str">
        <f>IF('[3]Cover Page &amp; Disclaimer'!H17="","",'[3]Cover Page &amp; Disclaimer'!H17)</f>
        <v/>
      </c>
      <c r="J5" s="1618"/>
      <c r="K5" s="1638"/>
      <c r="L5" s="1639"/>
      <c r="M5" s="1644"/>
      <c r="N5" s="1645"/>
      <c r="R5" s="568" t="s">
        <v>467</v>
      </c>
      <c r="T5" s="568" t="s">
        <v>466</v>
      </c>
    </row>
    <row r="6" spans="1:20" ht="16.5" customHeight="1" thickBot="1">
      <c r="A6" s="1628" t="s">
        <v>465</v>
      </c>
      <c r="B6" s="1629"/>
      <c r="C6" s="1630">
        <v>44085</v>
      </c>
      <c r="D6" s="1631"/>
      <c r="E6" s="1617" t="str">
        <f>IF('[3]Cover Page &amp; Disclaimer'!D18="","",'[3]Cover Page &amp; Disclaimer'!D18)</f>
        <v/>
      </c>
      <c r="F6" s="1617"/>
      <c r="G6" s="1617" t="str">
        <f>IF('[3]Cover Page &amp; Disclaimer'!E18="","",'[3]Cover Page &amp; Disclaimer'!E18)</f>
        <v/>
      </c>
      <c r="H6" s="1617"/>
      <c r="I6" s="1617" t="str">
        <f>IF('[3]Cover Page &amp; Disclaimer'!H18="","",'[3]Cover Page &amp; Disclaimer'!H18)</f>
        <v/>
      </c>
      <c r="J6" s="1618"/>
      <c r="K6" s="1640"/>
      <c r="L6" s="1641"/>
      <c r="M6" s="1646"/>
      <c r="N6" s="1647"/>
    </row>
    <row r="7" spans="1:20" ht="3.75" customHeight="1" thickBot="1">
      <c r="A7" s="607"/>
      <c r="B7" s="606"/>
      <c r="C7" s="606"/>
      <c r="D7" s="606"/>
      <c r="E7" s="606"/>
      <c r="F7" s="606"/>
      <c r="G7" s="606"/>
      <c r="H7" s="606"/>
      <c r="I7" s="606"/>
      <c r="J7" s="606"/>
      <c r="K7" s="605"/>
      <c r="L7" s="604"/>
      <c r="M7" s="604"/>
      <c r="N7" s="603"/>
    </row>
    <row r="8" spans="1:20" ht="38.25">
      <c r="A8" s="602" t="s">
        <v>137</v>
      </c>
      <c r="B8" s="601" t="s">
        <v>464</v>
      </c>
      <c r="C8" s="601" t="s">
        <v>463</v>
      </c>
      <c r="D8" s="601" t="s">
        <v>462</v>
      </c>
      <c r="E8" s="601" t="s">
        <v>461</v>
      </c>
      <c r="F8" s="601" t="s">
        <v>460</v>
      </c>
      <c r="G8" s="601" t="s">
        <v>65</v>
      </c>
      <c r="H8" s="601" t="s">
        <v>64</v>
      </c>
      <c r="I8" s="601" t="s">
        <v>422</v>
      </c>
      <c r="J8" s="601" t="s">
        <v>459</v>
      </c>
      <c r="K8" s="601" t="s">
        <v>458</v>
      </c>
      <c r="L8" s="601" t="s">
        <v>457</v>
      </c>
      <c r="M8" s="601" t="s">
        <v>456</v>
      </c>
      <c r="N8" s="600" t="s">
        <v>455</v>
      </c>
      <c r="O8" s="599"/>
    </row>
    <row r="9" spans="1:20" ht="25.5">
      <c r="A9" s="598">
        <v>0</v>
      </c>
      <c r="B9" s="596">
        <v>2</v>
      </c>
      <c r="C9" s="596" t="s">
        <v>454</v>
      </c>
      <c r="D9" s="596" t="s">
        <v>453</v>
      </c>
      <c r="E9" s="596" t="s">
        <v>452</v>
      </c>
      <c r="F9" s="596" t="s">
        <v>451</v>
      </c>
      <c r="G9" s="596">
        <v>0.20799999999999999</v>
      </c>
      <c r="H9" s="596">
        <v>0.21199999999999999</v>
      </c>
      <c r="I9" s="596" t="s">
        <v>442</v>
      </c>
      <c r="J9" s="597">
        <v>0.05</v>
      </c>
      <c r="K9" s="596" t="s">
        <v>450</v>
      </c>
      <c r="L9" s="596" t="s">
        <v>449</v>
      </c>
      <c r="M9" s="596" t="s">
        <v>448</v>
      </c>
      <c r="N9" s="595" t="s">
        <v>447</v>
      </c>
    </row>
    <row r="10" spans="1:20" ht="23.45" customHeight="1">
      <c r="A10" s="598">
        <v>0</v>
      </c>
      <c r="B10" s="596">
        <v>3</v>
      </c>
      <c r="C10" s="596" t="s">
        <v>446</v>
      </c>
      <c r="D10" s="596" t="s">
        <v>445</v>
      </c>
      <c r="E10" s="596" t="s">
        <v>444</v>
      </c>
      <c r="F10" s="596">
        <v>0</v>
      </c>
      <c r="G10" s="596" t="s">
        <v>443</v>
      </c>
      <c r="H10" s="596">
        <v>4.0000000000000001E-3</v>
      </c>
      <c r="I10" s="596" t="s">
        <v>442</v>
      </c>
      <c r="J10" s="597">
        <v>0.122</v>
      </c>
      <c r="K10" s="596" t="s">
        <v>441</v>
      </c>
      <c r="L10" s="596" t="s">
        <v>440</v>
      </c>
      <c r="M10" s="596" t="s">
        <v>439</v>
      </c>
      <c r="N10" s="595" t="s">
        <v>438</v>
      </c>
    </row>
    <row r="11" spans="1:20">
      <c r="A11" s="594">
        <v>1</v>
      </c>
      <c r="B11" s="591"/>
      <c r="C11" s="591"/>
      <c r="D11" s="591"/>
      <c r="E11" s="592"/>
      <c r="F11" s="591"/>
      <c r="G11" s="591"/>
      <c r="H11" s="591"/>
      <c r="I11" s="591"/>
      <c r="J11" s="593"/>
      <c r="K11" s="592"/>
      <c r="L11" s="591"/>
      <c r="M11" s="590"/>
      <c r="N11" s="589"/>
    </row>
    <row r="12" spans="1:20">
      <c r="A12" s="594">
        <v>2</v>
      </c>
      <c r="B12" s="591"/>
      <c r="C12" s="591"/>
      <c r="D12" s="591"/>
      <c r="E12" s="592"/>
      <c r="F12" s="591"/>
      <c r="G12" s="591"/>
      <c r="H12" s="591"/>
      <c r="I12" s="591"/>
      <c r="J12" s="593"/>
      <c r="K12" s="592"/>
      <c r="L12" s="591"/>
      <c r="M12" s="590"/>
      <c r="N12" s="589"/>
    </row>
    <row r="13" spans="1:20">
      <c r="A13" s="594">
        <v>3</v>
      </c>
      <c r="B13" s="591"/>
      <c r="C13" s="591"/>
      <c r="D13" s="591"/>
      <c r="E13" s="592"/>
      <c r="F13" s="591"/>
      <c r="G13" s="591"/>
      <c r="H13" s="591"/>
      <c r="I13" s="591"/>
      <c r="J13" s="593"/>
      <c r="K13" s="592"/>
      <c r="L13" s="591"/>
      <c r="M13" s="590"/>
      <c r="N13" s="589"/>
    </row>
    <row r="14" spans="1:20">
      <c r="A14" s="594">
        <v>4</v>
      </c>
      <c r="B14" s="591"/>
      <c r="C14" s="591"/>
      <c r="D14" s="591"/>
      <c r="E14" s="592"/>
      <c r="F14" s="591"/>
      <c r="G14" s="591"/>
      <c r="H14" s="591"/>
      <c r="I14" s="591"/>
      <c r="J14" s="593"/>
      <c r="K14" s="592"/>
      <c r="L14" s="591"/>
      <c r="M14" s="590"/>
      <c r="N14" s="589"/>
    </row>
    <row r="15" spans="1:20">
      <c r="A15" s="594">
        <v>5</v>
      </c>
      <c r="B15" s="591"/>
      <c r="C15" s="591"/>
      <c r="D15" s="591"/>
      <c r="E15" s="592"/>
      <c r="F15" s="591"/>
      <c r="G15" s="591"/>
      <c r="H15" s="591"/>
      <c r="I15" s="591"/>
      <c r="J15" s="593"/>
      <c r="K15" s="592"/>
      <c r="L15" s="591"/>
      <c r="M15" s="590"/>
      <c r="N15" s="589"/>
    </row>
    <row r="16" spans="1:20">
      <c r="A16" s="594">
        <v>6</v>
      </c>
      <c r="B16" s="591"/>
      <c r="C16" s="591"/>
      <c r="D16" s="591"/>
      <c r="E16" s="592"/>
      <c r="F16" s="591"/>
      <c r="G16" s="591"/>
      <c r="H16" s="591"/>
      <c r="I16" s="591"/>
      <c r="J16" s="593"/>
      <c r="K16" s="592"/>
      <c r="L16" s="591"/>
      <c r="M16" s="590"/>
      <c r="N16" s="589"/>
    </row>
    <row r="17" spans="1:14">
      <c r="A17" s="594">
        <v>7</v>
      </c>
      <c r="B17" s="591"/>
      <c r="C17" s="591"/>
      <c r="D17" s="591"/>
      <c r="E17" s="592"/>
      <c r="F17" s="591"/>
      <c r="G17" s="591"/>
      <c r="H17" s="591"/>
      <c r="I17" s="591"/>
      <c r="J17" s="593"/>
      <c r="K17" s="592"/>
      <c r="L17" s="591"/>
      <c r="M17" s="590"/>
      <c r="N17" s="589"/>
    </row>
    <row r="18" spans="1:14">
      <c r="A18" s="594">
        <v>8</v>
      </c>
      <c r="B18" s="591"/>
      <c r="C18" s="591"/>
      <c r="D18" s="591"/>
      <c r="E18" s="592"/>
      <c r="F18" s="591"/>
      <c r="G18" s="591"/>
      <c r="H18" s="591"/>
      <c r="I18" s="591"/>
      <c r="J18" s="593"/>
      <c r="K18" s="592"/>
      <c r="L18" s="591"/>
      <c r="M18" s="590"/>
      <c r="N18" s="589"/>
    </row>
    <row r="19" spans="1:14">
      <c r="A19" s="594">
        <v>9</v>
      </c>
      <c r="B19" s="591"/>
      <c r="C19" s="591"/>
      <c r="D19" s="591"/>
      <c r="E19" s="592"/>
      <c r="F19" s="591"/>
      <c r="G19" s="591"/>
      <c r="H19" s="591"/>
      <c r="I19" s="591"/>
      <c r="J19" s="593"/>
      <c r="K19" s="592"/>
      <c r="L19" s="591"/>
      <c r="M19" s="590"/>
      <c r="N19" s="589"/>
    </row>
    <row r="20" spans="1:14">
      <c r="A20" s="594"/>
      <c r="B20" s="591"/>
      <c r="C20" s="591"/>
      <c r="D20" s="591"/>
      <c r="E20" s="592"/>
      <c r="F20" s="591"/>
      <c r="G20" s="591"/>
      <c r="H20" s="591"/>
      <c r="I20" s="591"/>
      <c r="J20" s="593"/>
      <c r="K20" s="592"/>
      <c r="L20" s="591"/>
      <c r="M20" s="590"/>
      <c r="N20" s="589"/>
    </row>
    <row r="21" spans="1:14">
      <c r="A21" s="594" t="s">
        <v>417</v>
      </c>
      <c r="B21" s="591"/>
      <c r="C21" s="591"/>
      <c r="D21" s="591"/>
      <c r="E21" s="592"/>
      <c r="F21" s="591"/>
      <c r="G21" s="591"/>
      <c r="H21" s="591"/>
      <c r="I21" s="591"/>
      <c r="J21" s="593"/>
      <c r="K21" s="592"/>
      <c r="L21" s="591"/>
      <c r="M21" s="590"/>
      <c r="N21" s="589"/>
    </row>
    <row r="22" spans="1:14" ht="15.75" thickBot="1">
      <c r="A22" s="588"/>
      <c r="N22" s="587"/>
    </row>
    <row r="23" spans="1:14" ht="25.35" customHeight="1">
      <c r="A23" s="1604" t="s">
        <v>414</v>
      </c>
      <c r="B23" s="1605"/>
      <c r="C23" s="1605"/>
      <c r="D23" s="1606"/>
      <c r="E23" s="586" t="s">
        <v>436</v>
      </c>
      <c r="F23" s="1609"/>
      <c r="G23" s="1609"/>
      <c r="H23" s="1609"/>
      <c r="I23" s="1610"/>
      <c r="J23" s="586" t="s">
        <v>143</v>
      </c>
      <c r="K23" s="1605"/>
      <c r="L23" s="1605"/>
      <c r="M23" s="586" t="s">
        <v>150</v>
      </c>
      <c r="N23" s="585"/>
    </row>
    <row r="24" spans="1:14" ht="25.35" customHeight="1">
      <c r="A24" s="1615" t="s">
        <v>416</v>
      </c>
      <c r="B24" s="1602"/>
      <c r="C24" s="1602"/>
      <c r="D24" s="1616"/>
      <c r="E24" s="584" t="s">
        <v>436</v>
      </c>
      <c r="F24" s="1611"/>
      <c r="G24" s="1611"/>
      <c r="H24" s="1611"/>
      <c r="I24" s="1612"/>
      <c r="J24" s="584" t="s">
        <v>143</v>
      </c>
      <c r="K24" s="1602"/>
      <c r="L24" s="1602"/>
      <c r="M24" s="584" t="s">
        <v>150</v>
      </c>
      <c r="N24" s="583"/>
    </row>
    <row r="25" spans="1:14" ht="25.35" customHeight="1">
      <c r="A25" s="1615" t="s">
        <v>437</v>
      </c>
      <c r="B25" s="1602"/>
      <c r="C25" s="1602"/>
      <c r="D25" s="1616"/>
      <c r="E25" s="584" t="s">
        <v>436</v>
      </c>
      <c r="F25" s="1611"/>
      <c r="G25" s="1611"/>
      <c r="H25" s="1611"/>
      <c r="I25" s="1612"/>
      <c r="J25" s="584" t="s">
        <v>143</v>
      </c>
      <c r="K25" s="1602"/>
      <c r="L25" s="1602"/>
      <c r="M25" s="584" t="s">
        <v>150</v>
      </c>
      <c r="N25" s="583"/>
    </row>
    <row r="26" spans="1:14" ht="25.35" customHeight="1" thickBot="1">
      <c r="A26" s="1607"/>
      <c r="B26" s="1608"/>
      <c r="C26" s="1608"/>
      <c r="D26" s="1608"/>
      <c r="E26" s="582" t="s">
        <v>436</v>
      </c>
      <c r="F26" s="1613"/>
      <c r="G26" s="1613"/>
      <c r="H26" s="1613"/>
      <c r="I26" s="1614"/>
      <c r="J26" s="582" t="s">
        <v>143</v>
      </c>
      <c r="K26" s="1603"/>
      <c r="L26" s="1603"/>
      <c r="M26" s="582" t="s">
        <v>150</v>
      </c>
      <c r="N26" s="581"/>
    </row>
    <row r="28" spans="1:14">
      <c r="A28" s="1601" t="s">
        <v>435</v>
      </c>
      <c r="B28" s="1601"/>
      <c r="C28" s="1601"/>
      <c r="D28" s="1601"/>
      <c r="E28" s="1601"/>
      <c r="F28" s="1601"/>
      <c r="G28" s="1601"/>
      <c r="H28" s="1601"/>
      <c r="I28" s="1601"/>
      <c r="J28" s="1601"/>
      <c r="K28" s="1601"/>
      <c r="L28" s="1601"/>
      <c r="M28" s="1601"/>
      <c r="N28" s="1601"/>
    </row>
    <row r="29" spans="1:14">
      <c r="A29" s="1601"/>
      <c r="B29" s="1601"/>
      <c r="C29" s="1601"/>
      <c r="D29" s="1601"/>
      <c r="E29" s="1601"/>
      <c r="F29" s="1601"/>
      <c r="G29" s="1601"/>
      <c r="H29" s="1601"/>
      <c r="I29" s="1601"/>
      <c r="J29" s="1601"/>
      <c r="K29" s="1601"/>
      <c r="L29" s="1601"/>
      <c r="M29" s="1601"/>
      <c r="N29" s="1601"/>
    </row>
  </sheetData>
  <sheetProtection formatCells="0" formatColumns="0" formatRows="0" insertColumns="0" insertRows="0"/>
  <mergeCells count="34">
    <mergeCell ref="K1:L1"/>
    <mergeCell ref="K2:L2"/>
    <mergeCell ref="K3:L3"/>
    <mergeCell ref="K4:L6"/>
    <mergeCell ref="M1:N1"/>
    <mergeCell ref="M2:N2"/>
    <mergeCell ref="M3:N3"/>
    <mergeCell ref="M4:N6"/>
    <mergeCell ref="G5:J5"/>
    <mergeCell ref="G6:J6"/>
    <mergeCell ref="A1:J3"/>
    <mergeCell ref="A4:B4"/>
    <mergeCell ref="A5:B5"/>
    <mergeCell ref="C4:D4"/>
    <mergeCell ref="E4:F4"/>
    <mergeCell ref="G4:J4"/>
    <mergeCell ref="C5:D5"/>
    <mergeCell ref="E5:F5"/>
    <mergeCell ref="A6:B6"/>
    <mergeCell ref="E6:F6"/>
    <mergeCell ref="C6:D6"/>
    <mergeCell ref="A28:N29"/>
    <mergeCell ref="K24:L24"/>
    <mergeCell ref="K25:L25"/>
    <mergeCell ref="K26:L26"/>
    <mergeCell ref="A23:D23"/>
    <mergeCell ref="K23:L23"/>
    <mergeCell ref="A26:D26"/>
    <mergeCell ref="F23:I23"/>
    <mergeCell ref="F24:I24"/>
    <mergeCell ref="F25:I25"/>
    <mergeCell ref="F26:I26"/>
    <mergeCell ref="A25:D25"/>
    <mergeCell ref="A24:D24"/>
  </mergeCells>
  <dataValidations count="2">
    <dataValidation type="list" allowBlank="1" showInputMessage="1" showErrorMessage="1" sqref="K9:K21" xr:uid="{00000000-0002-0000-0100-000001000000}">
      <formula1>$T$2:$T$5</formula1>
    </dataValidation>
    <dataValidation type="list" allowBlank="1" showInputMessage="1" showErrorMessage="1" sqref="E9:E21" xr:uid="{00000000-0002-0000-0100-000000000000}">
      <formula1>$R$2:$R$5</formula1>
    </dataValidation>
  </dataValidations>
  <printOptions horizontalCentered="1" headings="1"/>
  <pageMargins left="0.45" right="0.45" top="0.75" bottom="0.75" header="0.3" footer="0.3"/>
  <pageSetup scale="52"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1FD9-CE3F-44E6-907B-2E043CC8D45A}">
  <sheetPr codeName="Sheet20">
    <tabColor theme="4"/>
    <pageSetUpPr fitToPage="1"/>
  </sheetPr>
  <dimension ref="A1:J119"/>
  <sheetViews>
    <sheetView zoomScale="82" zoomScaleNormal="100" workbookViewId="0">
      <selection activeCell="S8" sqref="S8"/>
    </sheetView>
  </sheetViews>
  <sheetFormatPr defaultColWidth="8.7109375" defaultRowHeight="12.75"/>
  <cols>
    <col min="1" max="1" width="8.7109375" style="239" customWidth="1"/>
    <col min="2" max="16384" width="8.7109375" style="239"/>
  </cols>
  <sheetData>
    <row r="1" spans="1:6" ht="15">
      <c r="A1" s="251" t="s">
        <v>526</v>
      </c>
      <c r="B1"/>
      <c r="C1"/>
      <c r="D1"/>
      <c r="E1"/>
      <c r="F1"/>
    </row>
    <row r="2" spans="1:6" ht="15">
      <c r="A2" s="251" t="s">
        <v>527</v>
      </c>
      <c r="B2"/>
      <c r="C2"/>
      <c r="D2"/>
      <c r="E2"/>
      <c r="F2"/>
    </row>
    <row r="3" spans="1:6" ht="15">
      <c r="A3" s="251" t="s">
        <v>524</v>
      </c>
      <c r="B3"/>
      <c r="C3"/>
      <c r="D3"/>
      <c r="E3"/>
      <c r="F3"/>
    </row>
    <row r="4" spans="1:6" ht="15">
      <c r="A4" s="251" t="s">
        <v>528</v>
      </c>
      <c r="B4"/>
      <c r="C4"/>
      <c r="D4"/>
      <c r="E4"/>
      <c r="F4"/>
    </row>
    <row r="5" spans="1:6">
      <c r="A5" s="614" t="s">
        <v>529</v>
      </c>
      <c r="B5"/>
      <c r="C5"/>
      <c r="D5"/>
      <c r="E5"/>
      <c r="F5"/>
    </row>
    <row r="6" spans="1:6" ht="15">
      <c r="A6" s="251"/>
      <c r="B6"/>
      <c r="C6"/>
      <c r="D6"/>
      <c r="E6"/>
      <c r="F6"/>
    </row>
    <row r="7" spans="1:6" ht="18">
      <c r="A7" s="609" t="s">
        <v>478</v>
      </c>
      <c r="B7"/>
      <c r="C7"/>
      <c r="D7"/>
      <c r="E7"/>
      <c r="F7"/>
    </row>
    <row r="8" spans="1:6" ht="18">
      <c r="A8" s="609"/>
      <c r="B8"/>
      <c r="C8"/>
      <c r="D8"/>
      <c r="E8"/>
      <c r="F8"/>
    </row>
    <row r="9" spans="1:6" ht="15">
      <c r="A9" s="610" t="s">
        <v>479</v>
      </c>
      <c r="B9"/>
      <c r="C9"/>
      <c r="D9"/>
      <c r="E9"/>
      <c r="F9"/>
    </row>
    <row r="10" spans="1:6" ht="14.25">
      <c r="A10" s="252"/>
      <c r="B10"/>
      <c r="C10"/>
      <c r="D10"/>
      <c r="E10"/>
      <c r="F10"/>
    </row>
    <row r="11" spans="1:6" ht="14.25">
      <c r="A11" s="252" t="s">
        <v>480</v>
      </c>
      <c r="B11"/>
      <c r="C11"/>
      <c r="D11"/>
      <c r="E11" s="252" t="s">
        <v>481</v>
      </c>
      <c r="F11"/>
    </row>
    <row r="12" spans="1:6" ht="14.25">
      <c r="A12" s="252" t="s">
        <v>482</v>
      </c>
      <c r="B12"/>
      <c r="C12"/>
      <c r="D12"/>
      <c r="E12" s="252" t="s">
        <v>481</v>
      </c>
      <c r="F12"/>
    </row>
    <row r="13" spans="1:6" ht="14.25">
      <c r="A13" s="252" t="s">
        <v>483</v>
      </c>
      <c r="B13"/>
      <c r="C13"/>
      <c r="E13" s="252" t="s">
        <v>481</v>
      </c>
      <c r="F13"/>
    </row>
    <row r="14" spans="1:6" ht="14.25">
      <c r="A14" s="252" t="s">
        <v>484</v>
      </c>
      <c r="B14"/>
      <c r="C14"/>
      <c r="E14" s="252" t="s">
        <v>481</v>
      </c>
      <c r="F14"/>
    </row>
    <row r="15" spans="1:6" ht="14.25">
      <c r="A15" s="252"/>
      <c r="B15"/>
      <c r="C15"/>
      <c r="D15"/>
      <c r="E15"/>
      <c r="F15"/>
    </row>
    <row r="16" spans="1:6" ht="15">
      <c r="A16" s="610" t="s">
        <v>141</v>
      </c>
      <c r="B16"/>
      <c r="C16"/>
      <c r="D16"/>
      <c r="E16"/>
      <c r="F16"/>
    </row>
    <row r="17" spans="1:6" ht="14.25">
      <c r="A17" s="252"/>
      <c r="B17"/>
      <c r="C17"/>
      <c r="D17"/>
      <c r="E17"/>
      <c r="F17"/>
    </row>
    <row r="18" spans="1:6" ht="14.25">
      <c r="A18" s="252" t="s">
        <v>485</v>
      </c>
      <c r="B18"/>
      <c r="C18"/>
      <c r="D18"/>
      <c r="E18" s="252" t="s">
        <v>481</v>
      </c>
      <c r="F18"/>
    </row>
    <row r="19" spans="1:6" ht="14.25">
      <c r="A19" s="252" t="s">
        <v>486</v>
      </c>
      <c r="B19"/>
      <c r="C19"/>
      <c r="D19"/>
      <c r="E19" s="252" t="s">
        <v>481</v>
      </c>
      <c r="F19"/>
    </row>
    <row r="20" spans="1:6" ht="14.25">
      <c r="A20" s="252"/>
      <c r="B20"/>
      <c r="C20"/>
      <c r="D20"/>
      <c r="E20"/>
      <c r="F20"/>
    </row>
    <row r="21" spans="1:6" ht="14.25">
      <c r="A21" s="252"/>
      <c r="B21"/>
      <c r="C21"/>
      <c r="D21"/>
      <c r="E21"/>
      <c r="F21"/>
    </row>
    <row r="22" spans="1:6" ht="15">
      <c r="A22" s="1648" t="s">
        <v>487</v>
      </c>
      <c r="B22" s="1648"/>
      <c r="C22" s="1648"/>
      <c r="D22" s="1648"/>
      <c r="E22"/>
      <c r="F22"/>
    </row>
    <row r="23" spans="1:6" ht="14.25">
      <c r="A23" s="252"/>
      <c r="B23"/>
      <c r="C23"/>
      <c r="D23"/>
      <c r="E23"/>
      <c r="F23"/>
    </row>
    <row r="24" spans="1:6" ht="14.25">
      <c r="A24" s="252" t="s">
        <v>488</v>
      </c>
      <c r="B24"/>
      <c r="C24"/>
      <c r="D24"/>
      <c r="E24"/>
      <c r="F24"/>
    </row>
    <row r="25" spans="1:6" ht="14.25">
      <c r="A25" s="252"/>
      <c r="B25"/>
      <c r="C25"/>
      <c r="D25"/>
      <c r="E25"/>
      <c r="F25"/>
    </row>
    <row r="26" spans="1:6" ht="14.25">
      <c r="A26" s="252" t="s">
        <v>489</v>
      </c>
      <c r="B26"/>
      <c r="C26"/>
      <c r="D26"/>
      <c r="E26"/>
      <c r="F26"/>
    </row>
    <row r="27" spans="1:6" ht="14.25">
      <c r="A27" s="252" t="s">
        <v>490</v>
      </c>
      <c r="B27"/>
      <c r="C27"/>
      <c r="D27"/>
      <c r="E27"/>
      <c r="F27"/>
    </row>
    <row r="28" spans="1:6" ht="14.25">
      <c r="A28" s="252"/>
      <c r="B28"/>
      <c r="C28"/>
      <c r="D28"/>
      <c r="E28"/>
      <c r="F28"/>
    </row>
    <row r="29" spans="1:6" ht="14.25">
      <c r="A29" s="252" t="s">
        <v>491</v>
      </c>
      <c r="B29"/>
      <c r="C29"/>
      <c r="D29"/>
      <c r="E29"/>
      <c r="F29"/>
    </row>
    <row r="30" spans="1:6" ht="14.25">
      <c r="A30" s="611" t="s">
        <v>492</v>
      </c>
      <c r="B30"/>
      <c r="C30"/>
      <c r="D30"/>
      <c r="E30"/>
      <c r="F30"/>
    </row>
    <row r="31" spans="1:6" ht="14.25">
      <c r="A31" s="611" t="s">
        <v>493</v>
      </c>
      <c r="B31"/>
      <c r="C31"/>
      <c r="D31"/>
      <c r="E31"/>
      <c r="F31"/>
    </row>
    <row r="32" spans="1:6" ht="14.25">
      <c r="A32" s="252" t="s">
        <v>494</v>
      </c>
      <c r="B32"/>
      <c r="C32"/>
      <c r="D32"/>
      <c r="E32"/>
      <c r="F32"/>
    </row>
    <row r="33" spans="1:10" ht="15">
      <c r="A33" s="608"/>
      <c r="B33"/>
      <c r="C33"/>
      <c r="D33"/>
      <c r="E33"/>
      <c r="F33"/>
    </row>
    <row r="34" spans="1:10" ht="14.25">
      <c r="A34" s="252"/>
      <c r="B34"/>
      <c r="C34"/>
      <c r="D34"/>
      <c r="E34"/>
      <c r="F34"/>
    </row>
    <row r="35" spans="1:10" ht="14.25">
      <c r="A35" s="252" t="s">
        <v>495</v>
      </c>
      <c r="B35" s="252" t="s">
        <v>496</v>
      </c>
      <c r="C35"/>
      <c r="D35"/>
      <c r="E35"/>
      <c r="F35"/>
    </row>
    <row r="36" spans="1:10" ht="14.25">
      <c r="A36" s="252"/>
      <c r="B36"/>
      <c r="C36"/>
      <c r="D36"/>
      <c r="E36"/>
      <c r="F36"/>
    </row>
    <row r="37" spans="1:10" ht="14.25">
      <c r="A37" s="252" t="s">
        <v>497</v>
      </c>
      <c r="B37"/>
      <c r="C37" s="252" t="s">
        <v>7</v>
      </c>
      <c r="D37" s="252" t="s">
        <v>498</v>
      </c>
      <c r="E37"/>
      <c r="F37"/>
    </row>
    <row r="38" spans="1:10" ht="14.25">
      <c r="A38" s="252"/>
      <c r="B38"/>
      <c r="C38"/>
      <c r="D38"/>
      <c r="E38"/>
      <c r="F38"/>
    </row>
    <row r="39" spans="1:10" ht="14.25">
      <c r="A39" s="252" t="s">
        <v>499</v>
      </c>
      <c r="B39"/>
      <c r="C39" s="252" t="s">
        <v>7</v>
      </c>
      <c r="D39" s="252" t="s">
        <v>500</v>
      </c>
      <c r="E39" s="252" t="s">
        <v>501</v>
      </c>
      <c r="F39"/>
    </row>
    <row r="40" spans="1:10" ht="14.25">
      <c r="A40" s="252"/>
      <c r="B40"/>
      <c r="C40"/>
      <c r="D40"/>
      <c r="E40"/>
      <c r="F40"/>
    </row>
    <row r="41" spans="1:10" ht="14.25">
      <c r="A41" s="252" t="s">
        <v>502</v>
      </c>
      <c r="B41"/>
      <c r="C41" s="252" t="s">
        <v>7</v>
      </c>
      <c r="D41" s="252" t="s">
        <v>500</v>
      </c>
      <c r="E41" s="252" t="s">
        <v>501</v>
      </c>
      <c r="F41"/>
    </row>
    <row r="42" spans="1:10" ht="14.25">
      <c r="A42" s="252"/>
      <c r="B42"/>
      <c r="C42"/>
      <c r="D42"/>
      <c r="E42"/>
      <c r="F42"/>
    </row>
    <row r="43" spans="1:10" ht="14.25">
      <c r="A43" s="252" t="s">
        <v>503</v>
      </c>
      <c r="B43"/>
      <c r="C43" s="252" t="s">
        <v>7</v>
      </c>
      <c r="D43" s="252" t="s">
        <v>500</v>
      </c>
      <c r="E43" s="252" t="s">
        <v>501</v>
      </c>
      <c r="F43"/>
    </row>
    <row r="44" spans="1:10" ht="14.25">
      <c r="A44" s="252"/>
      <c r="B44"/>
      <c r="C44"/>
      <c r="D44"/>
      <c r="E44"/>
      <c r="F44"/>
    </row>
    <row r="45" spans="1:10" ht="14.25">
      <c r="A45" s="252" t="s">
        <v>504</v>
      </c>
      <c r="B45" s="252" t="s">
        <v>496</v>
      </c>
      <c r="C45"/>
      <c r="D45"/>
      <c r="E45"/>
      <c r="F45"/>
    </row>
    <row r="46" spans="1:10" ht="14.25">
      <c r="A46" s="252"/>
      <c r="B46"/>
      <c r="C46"/>
      <c r="D46"/>
      <c r="E46"/>
      <c r="F46"/>
    </row>
    <row r="47" spans="1:10" ht="14.25">
      <c r="A47" s="252" t="s">
        <v>506</v>
      </c>
      <c r="B47"/>
      <c r="C47" s="252"/>
      <c r="D47" s="252"/>
      <c r="H47" s="252" t="s">
        <v>7</v>
      </c>
      <c r="I47" s="252" t="s">
        <v>3</v>
      </c>
      <c r="J47" s="613" t="s">
        <v>146</v>
      </c>
    </row>
    <row r="48" spans="1:10" ht="14.25">
      <c r="A48" s="252"/>
      <c r="B48"/>
      <c r="C48"/>
      <c r="D48"/>
      <c r="E48"/>
    </row>
    <row r="49" spans="1:10" ht="14.25">
      <c r="A49" s="252" t="s">
        <v>497</v>
      </c>
      <c r="B49"/>
      <c r="C49" s="252"/>
      <c r="D49" s="252"/>
      <c r="E49"/>
      <c r="F49"/>
      <c r="H49" s="252" t="s">
        <v>7</v>
      </c>
      <c r="I49" s="252" t="s">
        <v>3</v>
      </c>
      <c r="J49" s="613" t="s">
        <v>146</v>
      </c>
    </row>
    <row r="50" spans="1:10" ht="14.25">
      <c r="A50" s="252"/>
      <c r="B50"/>
      <c r="C50"/>
      <c r="D50"/>
      <c r="E50"/>
      <c r="F50"/>
    </row>
    <row r="51" spans="1:10" ht="14.25">
      <c r="A51" s="252" t="s">
        <v>499</v>
      </c>
      <c r="B51"/>
      <c r="C51" s="252"/>
      <c r="D51" s="252"/>
      <c r="E51" s="252"/>
      <c r="F51"/>
      <c r="H51" s="252" t="s">
        <v>7</v>
      </c>
      <c r="I51" s="252" t="s">
        <v>3</v>
      </c>
      <c r="J51" s="613" t="s">
        <v>146</v>
      </c>
    </row>
    <row r="52" spans="1:10" ht="14.25">
      <c r="A52" s="252"/>
      <c r="B52"/>
      <c r="C52"/>
      <c r="D52"/>
      <c r="E52"/>
      <c r="F52"/>
    </row>
    <row r="53" spans="1:10" ht="14.25">
      <c r="A53" s="252" t="s">
        <v>502</v>
      </c>
      <c r="B53"/>
      <c r="C53" s="252"/>
      <c r="D53" s="252"/>
      <c r="E53" s="252"/>
      <c r="F53"/>
      <c r="H53" s="252" t="s">
        <v>7</v>
      </c>
      <c r="I53" s="252" t="s">
        <v>3</v>
      </c>
      <c r="J53" s="613" t="s">
        <v>146</v>
      </c>
    </row>
    <row r="54" spans="1:10" ht="14.25">
      <c r="A54" s="252"/>
      <c r="B54"/>
      <c r="C54"/>
      <c r="D54"/>
      <c r="E54"/>
      <c r="F54"/>
    </row>
    <row r="55" spans="1:10" ht="14.25">
      <c r="A55" s="252" t="s">
        <v>503</v>
      </c>
      <c r="B55"/>
      <c r="C55" s="252"/>
      <c r="D55" s="252"/>
      <c r="E55" s="252"/>
      <c r="F55"/>
      <c r="H55" s="252" t="s">
        <v>7</v>
      </c>
      <c r="I55" s="252" t="s">
        <v>3</v>
      </c>
      <c r="J55" s="613" t="s">
        <v>146</v>
      </c>
    </row>
    <row r="56" spans="1:10" ht="14.25">
      <c r="A56" s="252"/>
      <c r="B56"/>
      <c r="C56"/>
      <c r="D56"/>
      <c r="E56"/>
      <c r="F56"/>
    </row>
    <row r="57" spans="1:10" ht="14.25">
      <c r="A57" s="252" t="s">
        <v>504</v>
      </c>
      <c r="B57" s="252"/>
      <c r="C57"/>
      <c r="D57"/>
      <c r="E57"/>
      <c r="F57"/>
      <c r="H57" s="252" t="s">
        <v>7</v>
      </c>
      <c r="I57" s="252" t="s">
        <v>3</v>
      </c>
      <c r="J57" s="613" t="s">
        <v>146</v>
      </c>
    </row>
    <row r="58" spans="1:10" ht="14.25">
      <c r="A58" s="252"/>
      <c r="B58"/>
      <c r="C58"/>
      <c r="D58"/>
      <c r="E58"/>
      <c r="F58"/>
    </row>
    <row r="59" spans="1:10" ht="14.25">
      <c r="A59" s="252" t="s">
        <v>505</v>
      </c>
      <c r="B59"/>
      <c r="C59" s="252"/>
      <c r="D59" s="252"/>
      <c r="E59" s="252"/>
      <c r="F59"/>
      <c r="H59" s="252" t="s">
        <v>7</v>
      </c>
      <c r="I59" s="252" t="s">
        <v>3</v>
      </c>
      <c r="J59" s="613" t="s">
        <v>146</v>
      </c>
    </row>
    <row r="60" spans="1:10" ht="14.25">
      <c r="A60" s="252"/>
      <c r="B60"/>
      <c r="C60"/>
      <c r="D60"/>
      <c r="E60"/>
      <c r="F60"/>
    </row>
    <row r="61" spans="1:10" ht="14.25">
      <c r="A61" s="252" t="s">
        <v>506</v>
      </c>
      <c r="B61" s="252"/>
      <c r="C61" s="252"/>
      <c r="D61" s="252"/>
      <c r="E61"/>
      <c r="F61"/>
      <c r="H61" s="252" t="s">
        <v>7</v>
      </c>
      <c r="I61" s="252" t="s">
        <v>3</v>
      </c>
      <c r="J61" s="613" t="s">
        <v>146</v>
      </c>
    </row>
    <row r="62" spans="1:10" ht="14.25">
      <c r="A62" s="252"/>
      <c r="B62"/>
      <c r="C62"/>
      <c r="D62"/>
      <c r="E62"/>
      <c r="F62"/>
    </row>
    <row r="63" spans="1:10" ht="14.25">
      <c r="A63" s="252" t="s">
        <v>507</v>
      </c>
      <c r="B63"/>
      <c r="C63" s="252"/>
      <c r="D63" s="252"/>
      <c r="E63" s="252"/>
      <c r="F63"/>
      <c r="H63" s="252" t="s">
        <v>7</v>
      </c>
      <c r="I63" s="252" t="s">
        <v>3</v>
      </c>
      <c r="J63" s="613" t="s">
        <v>146</v>
      </c>
    </row>
    <row r="64" spans="1:10" ht="14.25">
      <c r="A64" s="252"/>
      <c r="B64"/>
      <c r="C64"/>
      <c r="D64"/>
      <c r="E64"/>
      <c r="F64"/>
    </row>
    <row r="65" spans="1:10" ht="14.25">
      <c r="A65" s="252" t="s">
        <v>508</v>
      </c>
      <c r="B65"/>
      <c r="C65"/>
      <c r="D65" s="252"/>
      <c r="E65" s="252"/>
      <c r="F65" s="252"/>
      <c r="H65" s="252" t="s">
        <v>7</v>
      </c>
      <c r="I65" s="252" t="s">
        <v>3</v>
      </c>
      <c r="J65" s="613" t="s">
        <v>146</v>
      </c>
    </row>
    <row r="66" spans="1:10" ht="14.25">
      <c r="A66" s="252" t="s">
        <v>509</v>
      </c>
      <c r="B66"/>
      <c r="C66"/>
      <c r="D66"/>
      <c r="E66"/>
      <c r="F66"/>
    </row>
    <row r="67" spans="1:10" ht="14.25">
      <c r="A67" s="252"/>
      <c r="B67"/>
      <c r="C67"/>
      <c r="D67"/>
      <c r="E67"/>
      <c r="F67"/>
      <c r="H67" s="252" t="s">
        <v>7</v>
      </c>
      <c r="I67" s="252" t="s">
        <v>3</v>
      </c>
      <c r="J67" s="613" t="s">
        <v>146</v>
      </c>
    </row>
    <row r="68" spans="1:10" ht="14.25">
      <c r="A68" s="252" t="s">
        <v>510</v>
      </c>
      <c r="B68" s="252"/>
      <c r="C68" s="252"/>
      <c r="D68" s="252"/>
      <c r="E68"/>
      <c r="F68"/>
    </row>
    <row r="69" spans="1:10" ht="14.25">
      <c r="A69" s="252" t="s">
        <v>511</v>
      </c>
      <c r="B69"/>
      <c r="C69"/>
      <c r="D69"/>
      <c r="E69"/>
      <c r="F69"/>
      <c r="H69" s="252" t="s">
        <v>7</v>
      </c>
      <c r="I69" s="252" t="s">
        <v>3</v>
      </c>
      <c r="J69" s="613" t="s">
        <v>146</v>
      </c>
    </row>
    <row r="70" spans="1:10" ht="14.25">
      <c r="A70" s="252"/>
      <c r="B70"/>
      <c r="C70"/>
      <c r="D70"/>
      <c r="E70"/>
      <c r="F70"/>
    </row>
    <row r="71" spans="1:10" ht="14.25">
      <c r="A71" s="252" t="s">
        <v>512</v>
      </c>
      <c r="B71"/>
      <c r="C71" s="252"/>
      <c r="D71" s="252"/>
      <c r="E71" s="252"/>
      <c r="F71"/>
      <c r="H71" s="252" t="s">
        <v>7</v>
      </c>
      <c r="I71" s="252" t="s">
        <v>3</v>
      </c>
      <c r="J71" s="613" t="s">
        <v>146</v>
      </c>
    </row>
    <row r="72" spans="1:10" ht="14.25">
      <c r="A72" s="252" t="s">
        <v>513</v>
      </c>
      <c r="B72"/>
      <c r="C72"/>
      <c r="D72"/>
      <c r="E72"/>
      <c r="F72"/>
    </row>
    <row r="73" spans="1:10" ht="14.25">
      <c r="A73" s="252"/>
      <c r="B73"/>
      <c r="C73"/>
      <c r="D73"/>
      <c r="E73"/>
      <c r="F73"/>
    </row>
    <row r="74" spans="1:10" ht="15">
      <c r="A74" s="251"/>
      <c r="B74"/>
      <c r="C74"/>
      <c r="D74"/>
      <c r="E74"/>
      <c r="F74"/>
    </row>
    <row r="75" spans="1:10" ht="14.25">
      <c r="A75" s="252"/>
      <c r="B75"/>
      <c r="C75"/>
      <c r="D75"/>
      <c r="E75"/>
      <c r="F75"/>
    </row>
    <row r="76" spans="1:10" ht="15">
      <c r="A76" s="610" t="s">
        <v>514</v>
      </c>
      <c r="B76"/>
      <c r="C76"/>
      <c r="D76"/>
      <c r="E76"/>
      <c r="F76"/>
    </row>
    <row r="77" spans="1:10" ht="14.25">
      <c r="A77" s="252"/>
      <c r="B77"/>
      <c r="C77"/>
      <c r="D77"/>
      <c r="E77"/>
      <c r="F77"/>
    </row>
    <row r="78" spans="1:10" ht="15">
      <c r="A78" s="608"/>
      <c r="B78"/>
      <c r="C78"/>
      <c r="D78"/>
      <c r="E78"/>
      <c r="F78"/>
    </row>
    <row r="79" spans="1:10" ht="14.25">
      <c r="A79" s="252" t="s">
        <v>515</v>
      </c>
      <c r="B79"/>
      <c r="C79"/>
      <c r="D79"/>
      <c r="E79"/>
      <c r="F79"/>
    </row>
    <row r="80" spans="1:10" ht="14.25">
      <c r="A80" s="252"/>
      <c r="B80"/>
      <c r="C80"/>
      <c r="D80"/>
      <c r="E80"/>
      <c r="F80"/>
    </row>
    <row r="81" spans="1:6" ht="14.25">
      <c r="A81" s="252"/>
      <c r="B81"/>
      <c r="C81"/>
      <c r="D81"/>
      <c r="E81"/>
      <c r="F81"/>
    </row>
    <row r="82" spans="1:6" ht="14.25">
      <c r="A82" s="252"/>
      <c r="B82"/>
      <c r="C82"/>
      <c r="D82"/>
      <c r="E82"/>
      <c r="F82"/>
    </row>
    <row r="83" spans="1:6" ht="14.25">
      <c r="A83" s="252"/>
      <c r="B83"/>
      <c r="C83"/>
      <c r="D83"/>
      <c r="E83"/>
      <c r="F83"/>
    </row>
    <row r="84" spans="1:6" ht="14.25">
      <c r="A84" s="252"/>
      <c r="B84"/>
      <c r="C84"/>
      <c r="D84"/>
      <c r="E84"/>
      <c r="F84"/>
    </row>
    <row r="85" spans="1:6" ht="14.25">
      <c r="A85" s="252"/>
      <c r="B85"/>
      <c r="C85"/>
      <c r="D85"/>
      <c r="E85"/>
      <c r="F85"/>
    </row>
    <row r="86" spans="1:6" ht="14.25">
      <c r="A86" s="252"/>
      <c r="B86"/>
      <c r="C86"/>
      <c r="D86"/>
      <c r="E86"/>
      <c r="F86"/>
    </row>
    <row r="87" spans="1:6" ht="14.25">
      <c r="A87" s="252"/>
      <c r="B87"/>
      <c r="C87"/>
      <c r="D87"/>
      <c r="E87"/>
      <c r="F87"/>
    </row>
    <row r="88" spans="1:6" ht="14.25">
      <c r="A88" s="252" t="s">
        <v>516</v>
      </c>
      <c r="B88"/>
      <c r="C88"/>
      <c r="D88"/>
      <c r="E88"/>
      <c r="F88"/>
    </row>
    <row r="89" spans="1:6" ht="14.25">
      <c r="A89" s="252"/>
      <c r="B89"/>
      <c r="C89"/>
      <c r="D89"/>
      <c r="E89"/>
      <c r="F89"/>
    </row>
    <row r="90" spans="1:6" ht="14.25">
      <c r="A90" s="252"/>
      <c r="B90"/>
      <c r="C90"/>
      <c r="D90"/>
      <c r="E90"/>
      <c r="F90"/>
    </row>
    <row r="91" spans="1:6" ht="14.25">
      <c r="A91" s="252"/>
      <c r="B91"/>
      <c r="C91"/>
      <c r="D91"/>
      <c r="E91"/>
      <c r="F91"/>
    </row>
    <row r="92" spans="1:6" ht="14.25">
      <c r="A92" s="252"/>
      <c r="B92"/>
      <c r="C92"/>
      <c r="D92"/>
      <c r="E92"/>
      <c r="F92"/>
    </row>
    <row r="93" spans="1:6" ht="14.25">
      <c r="A93" s="252"/>
      <c r="B93"/>
      <c r="C93"/>
      <c r="D93"/>
      <c r="E93"/>
      <c r="F93"/>
    </row>
    <row r="94" spans="1:6" ht="14.25">
      <c r="A94" s="252"/>
      <c r="B94"/>
      <c r="C94"/>
      <c r="D94"/>
      <c r="E94"/>
      <c r="F94"/>
    </row>
    <row r="95" spans="1:6" ht="14.25">
      <c r="A95" s="252"/>
      <c r="B95"/>
      <c r="C95"/>
      <c r="D95"/>
      <c r="E95"/>
      <c r="F95"/>
    </row>
    <row r="96" spans="1:6" ht="14.25">
      <c r="A96" s="252"/>
      <c r="B96"/>
      <c r="C96"/>
      <c r="D96"/>
      <c r="E96"/>
      <c r="F96"/>
    </row>
    <row r="97" spans="1:6" ht="15">
      <c r="A97" s="608"/>
      <c r="B97"/>
      <c r="C97"/>
      <c r="D97"/>
      <c r="E97"/>
      <c r="F97"/>
    </row>
    <row r="98" spans="1:6" ht="14.25">
      <c r="A98" s="252" t="s">
        <v>517</v>
      </c>
      <c r="B98"/>
      <c r="C98"/>
      <c r="D98"/>
      <c r="E98"/>
      <c r="F98"/>
    </row>
    <row r="99" spans="1:6" ht="15">
      <c r="A99" s="612"/>
      <c r="B99"/>
      <c r="C99"/>
      <c r="D99"/>
      <c r="E99"/>
      <c r="F99"/>
    </row>
    <row r="100" spans="1:6" ht="15">
      <c r="A100" s="612"/>
      <c r="B100"/>
      <c r="C100"/>
      <c r="D100"/>
      <c r="E100"/>
      <c r="F100"/>
    </row>
    <row r="101" spans="1:6" ht="15">
      <c r="A101" s="612"/>
      <c r="B101"/>
      <c r="C101"/>
      <c r="D101"/>
      <c r="E101"/>
      <c r="F101"/>
    </row>
    <row r="102" spans="1:6" ht="15">
      <c r="A102" s="612"/>
      <c r="B102"/>
      <c r="C102"/>
      <c r="D102"/>
      <c r="E102"/>
      <c r="F102"/>
    </row>
    <row r="103" spans="1:6" ht="15">
      <c r="A103" s="612"/>
      <c r="B103"/>
      <c r="C103"/>
      <c r="D103"/>
      <c r="E103"/>
      <c r="F103"/>
    </row>
    <row r="104" spans="1:6" ht="15">
      <c r="A104" s="612"/>
      <c r="B104"/>
      <c r="C104"/>
      <c r="D104"/>
      <c r="E104"/>
      <c r="F104"/>
    </row>
    <row r="105" spans="1:6" ht="15">
      <c r="A105" s="612"/>
      <c r="B105"/>
      <c r="C105"/>
      <c r="D105"/>
      <c r="E105"/>
      <c r="F105"/>
    </row>
    <row r="106" spans="1:6" ht="15">
      <c r="A106" s="612"/>
      <c r="B106"/>
      <c r="C106"/>
      <c r="D106"/>
      <c r="E106"/>
      <c r="F106"/>
    </row>
    <row r="107" spans="1:6" ht="15">
      <c r="A107" s="612"/>
      <c r="B107"/>
      <c r="C107"/>
      <c r="D107"/>
      <c r="E107"/>
      <c r="F107"/>
    </row>
    <row r="108" spans="1:6" ht="15">
      <c r="A108" s="612"/>
      <c r="B108"/>
      <c r="C108"/>
      <c r="D108"/>
      <c r="E108"/>
      <c r="F108"/>
    </row>
    <row r="109" spans="1:6" ht="15.75">
      <c r="A109" s="610" t="s">
        <v>518</v>
      </c>
      <c r="B109"/>
      <c r="C109"/>
      <c r="D109"/>
      <c r="E109"/>
      <c r="F109"/>
    </row>
    <row r="110" spans="1:6" ht="14.25">
      <c r="A110" s="252"/>
      <c r="B110"/>
      <c r="C110"/>
      <c r="D110"/>
      <c r="E110"/>
      <c r="F110"/>
    </row>
    <row r="111" spans="1:6" ht="14.25">
      <c r="A111" s="252" t="s">
        <v>525</v>
      </c>
      <c r="B111"/>
      <c r="C111"/>
      <c r="D111" s="252" t="s">
        <v>481</v>
      </c>
      <c r="E111"/>
    </row>
    <row r="112" spans="1:6" ht="14.25">
      <c r="A112" s="252"/>
      <c r="B112"/>
      <c r="C112"/>
      <c r="D112"/>
      <c r="E112"/>
      <c r="F112"/>
    </row>
    <row r="113" spans="1:6" ht="14.25">
      <c r="A113" s="252" t="s">
        <v>519</v>
      </c>
      <c r="B113"/>
      <c r="C113"/>
      <c r="D113"/>
      <c r="E113"/>
      <c r="F113"/>
    </row>
    <row r="114" spans="1:6" ht="14.25">
      <c r="A114" s="252"/>
      <c r="B114"/>
      <c r="C114"/>
      <c r="D114"/>
      <c r="E114"/>
      <c r="F114"/>
    </row>
    <row r="115" spans="1:6" ht="14.25">
      <c r="A115" s="252" t="s">
        <v>520</v>
      </c>
      <c r="B115" s="252" t="s">
        <v>521</v>
      </c>
      <c r="C115"/>
      <c r="D115"/>
      <c r="E115"/>
      <c r="F115"/>
    </row>
    <row r="116" spans="1:6" ht="14.25">
      <c r="A116" s="252"/>
      <c r="B116"/>
      <c r="C116"/>
      <c r="D116"/>
      <c r="E116"/>
      <c r="F116"/>
    </row>
    <row r="117" spans="1:6" ht="14.25">
      <c r="A117" s="252" t="s">
        <v>522</v>
      </c>
      <c r="B117"/>
      <c r="C117"/>
      <c r="D117"/>
      <c r="E117"/>
      <c r="F117"/>
    </row>
    <row r="118" spans="1:6" ht="14.25">
      <c r="A118" s="252" t="s">
        <v>523</v>
      </c>
      <c r="B118"/>
      <c r="C118"/>
      <c r="D118"/>
      <c r="E118"/>
      <c r="F118"/>
    </row>
    <row r="119" spans="1:6">
      <c r="A119"/>
      <c r="B119"/>
      <c r="C119"/>
      <c r="D119"/>
      <c r="E119"/>
      <c r="F119"/>
    </row>
  </sheetData>
  <mergeCells count="1">
    <mergeCell ref="A22:D22"/>
  </mergeCells>
  <hyperlinks>
    <hyperlink ref="A5" r:id="rId1" xr:uid="{F978BF74-3546-4134-97D7-A38CD5256C86}"/>
  </hyperlinks>
  <printOptions horizontalCentered="1" headings="1"/>
  <pageMargins left="0.45" right="0.45" top="0.75" bottom="0.75" header="0.3" footer="0.3"/>
  <pageSetup scale="65" fitToHeight="0" orientation="portrait" r:id="rId2"/>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6795" r:id="rId5" name="Check Box 11">
              <controlPr locked="0" defaultSize="0" autoFill="0" autoLine="0" autoPict="0">
                <anchor moveWithCells="1">
                  <from>
                    <xdr:col>6</xdr:col>
                    <xdr:colOff>85725</xdr:colOff>
                    <xdr:row>24</xdr:row>
                    <xdr:rowOff>114300</xdr:rowOff>
                  </from>
                  <to>
                    <xdr:col>6</xdr:col>
                    <xdr:colOff>304800</xdr:colOff>
                    <xdr:row>26</xdr:row>
                    <xdr:rowOff>9525</xdr:rowOff>
                  </to>
                </anchor>
              </controlPr>
            </control>
          </mc:Choice>
        </mc:AlternateContent>
        <mc:AlternateContent xmlns:mc="http://schemas.openxmlformats.org/markup-compatibility/2006">
          <mc:Choice Requires="x14">
            <control shapeId="246797" r:id="rId6" name="Check Box 13">
              <controlPr locked="0" defaultSize="0" autoFill="0" autoLine="0" autoPict="0">
                <anchor moveWithCells="1">
                  <from>
                    <xdr:col>6</xdr:col>
                    <xdr:colOff>104775</xdr:colOff>
                    <xdr:row>27</xdr:row>
                    <xdr:rowOff>104775</xdr:rowOff>
                  </from>
                  <to>
                    <xdr:col>6</xdr:col>
                    <xdr:colOff>314325</xdr:colOff>
                    <xdr:row>28</xdr:row>
                    <xdr:rowOff>114300</xdr:rowOff>
                  </to>
                </anchor>
              </controlPr>
            </control>
          </mc:Choice>
        </mc:AlternateContent>
        <mc:AlternateContent xmlns:mc="http://schemas.openxmlformats.org/markup-compatibility/2006">
          <mc:Choice Requires="x14">
            <control shapeId="246798" r:id="rId7" name="Check Box 14">
              <controlPr locked="0" defaultSize="0" autoFill="0" autoLine="0" autoPict="0">
                <anchor moveWithCells="1">
                  <from>
                    <xdr:col>7</xdr:col>
                    <xdr:colOff>161925</xdr:colOff>
                    <xdr:row>45</xdr:row>
                    <xdr:rowOff>114300</xdr:rowOff>
                  </from>
                  <to>
                    <xdr:col>7</xdr:col>
                    <xdr:colOff>381000</xdr:colOff>
                    <xdr:row>47</xdr:row>
                    <xdr:rowOff>9525</xdr:rowOff>
                  </to>
                </anchor>
              </controlPr>
            </control>
          </mc:Choice>
        </mc:AlternateContent>
        <mc:AlternateContent xmlns:mc="http://schemas.openxmlformats.org/markup-compatibility/2006">
          <mc:Choice Requires="x14">
            <control shapeId="246799" r:id="rId8" name="Check Box 15">
              <controlPr locked="0" defaultSize="0" autoFill="0" autoLine="0" autoPict="0">
                <anchor moveWithCells="1">
                  <from>
                    <xdr:col>8</xdr:col>
                    <xdr:colOff>123825</xdr:colOff>
                    <xdr:row>45</xdr:row>
                    <xdr:rowOff>114300</xdr:rowOff>
                  </from>
                  <to>
                    <xdr:col>8</xdr:col>
                    <xdr:colOff>342900</xdr:colOff>
                    <xdr:row>47</xdr:row>
                    <xdr:rowOff>9525</xdr:rowOff>
                  </to>
                </anchor>
              </controlPr>
            </control>
          </mc:Choice>
        </mc:AlternateContent>
        <mc:AlternateContent xmlns:mc="http://schemas.openxmlformats.org/markup-compatibility/2006">
          <mc:Choice Requires="x14">
            <control shapeId="246800" r:id="rId9" name="Check Box 16">
              <controlPr locked="0" defaultSize="0" autoFill="0" autoLine="0" autoPict="0">
                <anchor moveWithCells="1">
                  <from>
                    <xdr:col>9</xdr:col>
                    <xdr:colOff>161925</xdr:colOff>
                    <xdr:row>45</xdr:row>
                    <xdr:rowOff>114300</xdr:rowOff>
                  </from>
                  <to>
                    <xdr:col>9</xdr:col>
                    <xdr:colOff>371475</xdr:colOff>
                    <xdr:row>47</xdr:row>
                    <xdr:rowOff>9525</xdr:rowOff>
                  </to>
                </anchor>
              </controlPr>
            </control>
          </mc:Choice>
        </mc:AlternateContent>
        <mc:AlternateContent xmlns:mc="http://schemas.openxmlformats.org/markup-compatibility/2006">
          <mc:Choice Requires="x14">
            <control shapeId="246801" r:id="rId10" name="Check Box 17">
              <controlPr locked="0" defaultSize="0" autoFill="0" autoLine="0" autoPict="0">
                <anchor moveWithCells="1">
                  <from>
                    <xdr:col>7</xdr:col>
                    <xdr:colOff>161925</xdr:colOff>
                    <xdr:row>47</xdr:row>
                    <xdr:rowOff>114300</xdr:rowOff>
                  </from>
                  <to>
                    <xdr:col>7</xdr:col>
                    <xdr:colOff>381000</xdr:colOff>
                    <xdr:row>49</xdr:row>
                    <xdr:rowOff>9525</xdr:rowOff>
                  </to>
                </anchor>
              </controlPr>
            </control>
          </mc:Choice>
        </mc:AlternateContent>
        <mc:AlternateContent xmlns:mc="http://schemas.openxmlformats.org/markup-compatibility/2006">
          <mc:Choice Requires="x14">
            <control shapeId="246802" r:id="rId11" name="Check Box 18">
              <controlPr locked="0" defaultSize="0" autoFill="0" autoLine="0" autoPict="0">
                <anchor moveWithCells="1">
                  <from>
                    <xdr:col>8</xdr:col>
                    <xdr:colOff>123825</xdr:colOff>
                    <xdr:row>47</xdr:row>
                    <xdr:rowOff>114300</xdr:rowOff>
                  </from>
                  <to>
                    <xdr:col>8</xdr:col>
                    <xdr:colOff>342900</xdr:colOff>
                    <xdr:row>49</xdr:row>
                    <xdr:rowOff>9525</xdr:rowOff>
                  </to>
                </anchor>
              </controlPr>
            </control>
          </mc:Choice>
        </mc:AlternateContent>
        <mc:AlternateContent xmlns:mc="http://schemas.openxmlformats.org/markup-compatibility/2006">
          <mc:Choice Requires="x14">
            <control shapeId="246803" r:id="rId12" name="Check Box 19">
              <controlPr locked="0" defaultSize="0" autoFill="0" autoLine="0" autoPict="0">
                <anchor moveWithCells="1">
                  <from>
                    <xdr:col>9</xdr:col>
                    <xdr:colOff>161925</xdr:colOff>
                    <xdr:row>47</xdr:row>
                    <xdr:rowOff>114300</xdr:rowOff>
                  </from>
                  <to>
                    <xdr:col>9</xdr:col>
                    <xdr:colOff>371475</xdr:colOff>
                    <xdr:row>49</xdr:row>
                    <xdr:rowOff>9525</xdr:rowOff>
                  </to>
                </anchor>
              </controlPr>
            </control>
          </mc:Choice>
        </mc:AlternateContent>
        <mc:AlternateContent xmlns:mc="http://schemas.openxmlformats.org/markup-compatibility/2006">
          <mc:Choice Requires="x14">
            <control shapeId="246804" r:id="rId13" name="Check Box 20">
              <controlPr locked="0" defaultSize="0" autoFill="0" autoLine="0" autoPict="0">
                <anchor moveWithCells="1">
                  <from>
                    <xdr:col>7</xdr:col>
                    <xdr:colOff>161925</xdr:colOff>
                    <xdr:row>49</xdr:row>
                    <xdr:rowOff>114300</xdr:rowOff>
                  </from>
                  <to>
                    <xdr:col>7</xdr:col>
                    <xdr:colOff>381000</xdr:colOff>
                    <xdr:row>51</xdr:row>
                    <xdr:rowOff>9525</xdr:rowOff>
                  </to>
                </anchor>
              </controlPr>
            </control>
          </mc:Choice>
        </mc:AlternateContent>
        <mc:AlternateContent xmlns:mc="http://schemas.openxmlformats.org/markup-compatibility/2006">
          <mc:Choice Requires="x14">
            <control shapeId="246805" r:id="rId14" name="Check Box 21">
              <controlPr locked="0" defaultSize="0" autoFill="0" autoLine="0" autoPict="0">
                <anchor moveWithCells="1">
                  <from>
                    <xdr:col>8</xdr:col>
                    <xdr:colOff>123825</xdr:colOff>
                    <xdr:row>49</xdr:row>
                    <xdr:rowOff>114300</xdr:rowOff>
                  </from>
                  <to>
                    <xdr:col>8</xdr:col>
                    <xdr:colOff>342900</xdr:colOff>
                    <xdr:row>51</xdr:row>
                    <xdr:rowOff>9525</xdr:rowOff>
                  </to>
                </anchor>
              </controlPr>
            </control>
          </mc:Choice>
        </mc:AlternateContent>
        <mc:AlternateContent xmlns:mc="http://schemas.openxmlformats.org/markup-compatibility/2006">
          <mc:Choice Requires="x14">
            <control shapeId="246806" r:id="rId15" name="Check Box 22">
              <controlPr locked="0" defaultSize="0" autoFill="0" autoLine="0" autoPict="0">
                <anchor moveWithCells="1">
                  <from>
                    <xdr:col>9</xdr:col>
                    <xdr:colOff>161925</xdr:colOff>
                    <xdr:row>49</xdr:row>
                    <xdr:rowOff>114300</xdr:rowOff>
                  </from>
                  <to>
                    <xdr:col>9</xdr:col>
                    <xdr:colOff>371475</xdr:colOff>
                    <xdr:row>51</xdr:row>
                    <xdr:rowOff>9525</xdr:rowOff>
                  </to>
                </anchor>
              </controlPr>
            </control>
          </mc:Choice>
        </mc:AlternateContent>
        <mc:AlternateContent xmlns:mc="http://schemas.openxmlformats.org/markup-compatibility/2006">
          <mc:Choice Requires="x14">
            <control shapeId="246807" r:id="rId16" name="Check Box 23">
              <controlPr locked="0" defaultSize="0" autoFill="0" autoLine="0" autoPict="0">
                <anchor moveWithCells="1">
                  <from>
                    <xdr:col>7</xdr:col>
                    <xdr:colOff>161925</xdr:colOff>
                    <xdr:row>51</xdr:row>
                    <xdr:rowOff>114300</xdr:rowOff>
                  </from>
                  <to>
                    <xdr:col>7</xdr:col>
                    <xdr:colOff>381000</xdr:colOff>
                    <xdr:row>53</xdr:row>
                    <xdr:rowOff>9525</xdr:rowOff>
                  </to>
                </anchor>
              </controlPr>
            </control>
          </mc:Choice>
        </mc:AlternateContent>
        <mc:AlternateContent xmlns:mc="http://schemas.openxmlformats.org/markup-compatibility/2006">
          <mc:Choice Requires="x14">
            <control shapeId="246808" r:id="rId17" name="Check Box 24">
              <controlPr locked="0" defaultSize="0" autoFill="0" autoLine="0" autoPict="0">
                <anchor moveWithCells="1">
                  <from>
                    <xdr:col>8</xdr:col>
                    <xdr:colOff>123825</xdr:colOff>
                    <xdr:row>51</xdr:row>
                    <xdr:rowOff>114300</xdr:rowOff>
                  </from>
                  <to>
                    <xdr:col>8</xdr:col>
                    <xdr:colOff>342900</xdr:colOff>
                    <xdr:row>53</xdr:row>
                    <xdr:rowOff>9525</xdr:rowOff>
                  </to>
                </anchor>
              </controlPr>
            </control>
          </mc:Choice>
        </mc:AlternateContent>
        <mc:AlternateContent xmlns:mc="http://schemas.openxmlformats.org/markup-compatibility/2006">
          <mc:Choice Requires="x14">
            <control shapeId="246809" r:id="rId18" name="Check Box 25">
              <controlPr locked="0" defaultSize="0" autoFill="0" autoLine="0" autoPict="0">
                <anchor moveWithCells="1">
                  <from>
                    <xdr:col>9</xdr:col>
                    <xdr:colOff>161925</xdr:colOff>
                    <xdr:row>51</xdr:row>
                    <xdr:rowOff>114300</xdr:rowOff>
                  </from>
                  <to>
                    <xdr:col>9</xdr:col>
                    <xdr:colOff>371475</xdr:colOff>
                    <xdr:row>53</xdr:row>
                    <xdr:rowOff>9525</xdr:rowOff>
                  </to>
                </anchor>
              </controlPr>
            </control>
          </mc:Choice>
        </mc:AlternateContent>
        <mc:AlternateContent xmlns:mc="http://schemas.openxmlformats.org/markup-compatibility/2006">
          <mc:Choice Requires="x14">
            <control shapeId="246810" r:id="rId19" name="Check Box 26">
              <controlPr locked="0" defaultSize="0" autoFill="0" autoLine="0" autoPict="0">
                <anchor moveWithCells="1">
                  <from>
                    <xdr:col>7</xdr:col>
                    <xdr:colOff>161925</xdr:colOff>
                    <xdr:row>53</xdr:row>
                    <xdr:rowOff>114300</xdr:rowOff>
                  </from>
                  <to>
                    <xdr:col>7</xdr:col>
                    <xdr:colOff>381000</xdr:colOff>
                    <xdr:row>55</xdr:row>
                    <xdr:rowOff>9525</xdr:rowOff>
                  </to>
                </anchor>
              </controlPr>
            </control>
          </mc:Choice>
        </mc:AlternateContent>
        <mc:AlternateContent xmlns:mc="http://schemas.openxmlformats.org/markup-compatibility/2006">
          <mc:Choice Requires="x14">
            <control shapeId="246811" r:id="rId20" name="Check Box 27">
              <controlPr locked="0" defaultSize="0" autoFill="0" autoLine="0" autoPict="0">
                <anchor moveWithCells="1">
                  <from>
                    <xdr:col>8</xdr:col>
                    <xdr:colOff>123825</xdr:colOff>
                    <xdr:row>53</xdr:row>
                    <xdr:rowOff>114300</xdr:rowOff>
                  </from>
                  <to>
                    <xdr:col>8</xdr:col>
                    <xdr:colOff>342900</xdr:colOff>
                    <xdr:row>55</xdr:row>
                    <xdr:rowOff>9525</xdr:rowOff>
                  </to>
                </anchor>
              </controlPr>
            </control>
          </mc:Choice>
        </mc:AlternateContent>
        <mc:AlternateContent xmlns:mc="http://schemas.openxmlformats.org/markup-compatibility/2006">
          <mc:Choice Requires="x14">
            <control shapeId="246812" r:id="rId21" name="Check Box 28">
              <controlPr locked="0" defaultSize="0" autoFill="0" autoLine="0" autoPict="0">
                <anchor moveWithCells="1">
                  <from>
                    <xdr:col>9</xdr:col>
                    <xdr:colOff>161925</xdr:colOff>
                    <xdr:row>53</xdr:row>
                    <xdr:rowOff>114300</xdr:rowOff>
                  </from>
                  <to>
                    <xdr:col>9</xdr:col>
                    <xdr:colOff>371475</xdr:colOff>
                    <xdr:row>55</xdr:row>
                    <xdr:rowOff>9525</xdr:rowOff>
                  </to>
                </anchor>
              </controlPr>
            </control>
          </mc:Choice>
        </mc:AlternateContent>
        <mc:AlternateContent xmlns:mc="http://schemas.openxmlformats.org/markup-compatibility/2006">
          <mc:Choice Requires="x14">
            <control shapeId="246813" r:id="rId22" name="Check Box 29">
              <controlPr locked="0" defaultSize="0" autoFill="0" autoLine="0" autoPict="0">
                <anchor moveWithCells="1">
                  <from>
                    <xdr:col>7</xdr:col>
                    <xdr:colOff>161925</xdr:colOff>
                    <xdr:row>55</xdr:row>
                    <xdr:rowOff>114300</xdr:rowOff>
                  </from>
                  <to>
                    <xdr:col>7</xdr:col>
                    <xdr:colOff>381000</xdr:colOff>
                    <xdr:row>57</xdr:row>
                    <xdr:rowOff>9525</xdr:rowOff>
                  </to>
                </anchor>
              </controlPr>
            </control>
          </mc:Choice>
        </mc:AlternateContent>
        <mc:AlternateContent xmlns:mc="http://schemas.openxmlformats.org/markup-compatibility/2006">
          <mc:Choice Requires="x14">
            <control shapeId="246814" r:id="rId23" name="Check Box 30">
              <controlPr locked="0" defaultSize="0" autoFill="0" autoLine="0" autoPict="0">
                <anchor moveWithCells="1">
                  <from>
                    <xdr:col>8</xdr:col>
                    <xdr:colOff>123825</xdr:colOff>
                    <xdr:row>55</xdr:row>
                    <xdr:rowOff>114300</xdr:rowOff>
                  </from>
                  <to>
                    <xdr:col>8</xdr:col>
                    <xdr:colOff>342900</xdr:colOff>
                    <xdr:row>57</xdr:row>
                    <xdr:rowOff>9525</xdr:rowOff>
                  </to>
                </anchor>
              </controlPr>
            </control>
          </mc:Choice>
        </mc:AlternateContent>
        <mc:AlternateContent xmlns:mc="http://schemas.openxmlformats.org/markup-compatibility/2006">
          <mc:Choice Requires="x14">
            <control shapeId="246815" r:id="rId24" name="Check Box 31">
              <controlPr locked="0" defaultSize="0" autoFill="0" autoLine="0" autoPict="0">
                <anchor moveWithCells="1">
                  <from>
                    <xdr:col>9</xdr:col>
                    <xdr:colOff>161925</xdr:colOff>
                    <xdr:row>55</xdr:row>
                    <xdr:rowOff>114300</xdr:rowOff>
                  </from>
                  <to>
                    <xdr:col>9</xdr:col>
                    <xdr:colOff>371475</xdr:colOff>
                    <xdr:row>57</xdr:row>
                    <xdr:rowOff>9525</xdr:rowOff>
                  </to>
                </anchor>
              </controlPr>
            </control>
          </mc:Choice>
        </mc:AlternateContent>
        <mc:AlternateContent xmlns:mc="http://schemas.openxmlformats.org/markup-compatibility/2006">
          <mc:Choice Requires="x14">
            <control shapeId="246816" r:id="rId25" name="Check Box 32">
              <controlPr locked="0" defaultSize="0" autoFill="0" autoLine="0" autoPict="0">
                <anchor moveWithCells="1">
                  <from>
                    <xdr:col>7</xdr:col>
                    <xdr:colOff>161925</xdr:colOff>
                    <xdr:row>57</xdr:row>
                    <xdr:rowOff>114300</xdr:rowOff>
                  </from>
                  <to>
                    <xdr:col>7</xdr:col>
                    <xdr:colOff>381000</xdr:colOff>
                    <xdr:row>59</xdr:row>
                    <xdr:rowOff>9525</xdr:rowOff>
                  </to>
                </anchor>
              </controlPr>
            </control>
          </mc:Choice>
        </mc:AlternateContent>
        <mc:AlternateContent xmlns:mc="http://schemas.openxmlformats.org/markup-compatibility/2006">
          <mc:Choice Requires="x14">
            <control shapeId="246817" r:id="rId26" name="Check Box 33">
              <controlPr locked="0" defaultSize="0" autoFill="0" autoLine="0" autoPict="0">
                <anchor moveWithCells="1">
                  <from>
                    <xdr:col>8</xdr:col>
                    <xdr:colOff>123825</xdr:colOff>
                    <xdr:row>57</xdr:row>
                    <xdr:rowOff>114300</xdr:rowOff>
                  </from>
                  <to>
                    <xdr:col>8</xdr:col>
                    <xdr:colOff>342900</xdr:colOff>
                    <xdr:row>59</xdr:row>
                    <xdr:rowOff>9525</xdr:rowOff>
                  </to>
                </anchor>
              </controlPr>
            </control>
          </mc:Choice>
        </mc:AlternateContent>
        <mc:AlternateContent xmlns:mc="http://schemas.openxmlformats.org/markup-compatibility/2006">
          <mc:Choice Requires="x14">
            <control shapeId="246818" r:id="rId27" name="Check Box 34">
              <controlPr locked="0" defaultSize="0" autoFill="0" autoLine="0" autoPict="0">
                <anchor moveWithCells="1">
                  <from>
                    <xdr:col>9</xdr:col>
                    <xdr:colOff>161925</xdr:colOff>
                    <xdr:row>57</xdr:row>
                    <xdr:rowOff>114300</xdr:rowOff>
                  </from>
                  <to>
                    <xdr:col>9</xdr:col>
                    <xdr:colOff>371475</xdr:colOff>
                    <xdr:row>59</xdr:row>
                    <xdr:rowOff>9525</xdr:rowOff>
                  </to>
                </anchor>
              </controlPr>
            </control>
          </mc:Choice>
        </mc:AlternateContent>
        <mc:AlternateContent xmlns:mc="http://schemas.openxmlformats.org/markup-compatibility/2006">
          <mc:Choice Requires="x14">
            <control shapeId="246819" r:id="rId28" name="Check Box 35">
              <controlPr locked="0" defaultSize="0" autoFill="0" autoLine="0" autoPict="0">
                <anchor moveWithCells="1">
                  <from>
                    <xdr:col>7</xdr:col>
                    <xdr:colOff>161925</xdr:colOff>
                    <xdr:row>59</xdr:row>
                    <xdr:rowOff>114300</xdr:rowOff>
                  </from>
                  <to>
                    <xdr:col>7</xdr:col>
                    <xdr:colOff>381000</xdr:colOff>
                    <xdr:row>61</xdr:row>
                    <xdr:rowOff>9525</xdr:rowOff>
                  </to>
                </anchor>
              </controlPr>
            </control>
          </mc:Choice>
        </mc:AlternateContent>
        <mc:AlternateContent xmlns:mc="http://schemas.openxmlformats.org/markup-compatibility/2006">
          <mc:Choice Requires="x14">
            <control shapeId="246820" r:id="rId29" name="Check Box 36">
              <controlPr locked="0" defaultSize="0" autoFill="0" autoLine="0" autoPict="0">
                <anchor moveWithCells="1">
                  <from>
                    <xdr:col>8</xdr:col>
                    <xdr:colOff>123825</xdr:colOff>
                    <xdr:row>59</xdr:row>
                    <xdr:rowOff>114300</xdr:rowOff>
                  </from>
                  <to>
                    <xdr:col>8</xdr:col>
                    <xdr:colOff>342900</xdr:colOff>
                    <xdr:row>61</xdr:row>
                    <xdr:rowOff>9525</xdr:rowOff>
                  </to>
                </anchor>
              </controlPr>
            </control>
          </mc:Choice>
        </mc:AlternateContent>
        <mc:AlternateContent xmlns:mc="http://schemas.openxmlformats.org/markup-compatibility/2006">
          <mc:Choice Requires="x14">
            <control shapeId="246821" r:id="rId30" name="Check Box 37">
              <controlPr locked="0" defaultSize="0" autoFill="0" autoLine="0" autoPict="0">
                <anchor moveWithCells="1">
                  <from>
                    <xdr:col>9</xdr:col>
                    <xdr:colOff>161925</xdr:colOff>
                    <xdr:row>59</xdr:row>
                    <xdr:rowOff>114300</xdr:rowOff>
                  </from>
                  <to>
                    <xdr:col>9</xdr:col>
                    <xdr:colOff>371475</xdr:colOff>
                    <xdr:row>61</xdr:row>
                    <xdr:rowOff>9525</xdr:rowOff>
                  </to>
                </anchor>
              </controlPr>
            </control>
          </mc:Choice>
        </mc:AlternateContent>
        <mc:AlternateContent xmlns:mc="http://schemas.openxmlformats.org/markup-compatibility/2006">
          <mc:Choice Requires="x14">
            <control shapeId="246822" r:id="rId31" name="Check Box 38">
              <controlPr locked="0" defaultSize="0" autoFill="0" autoLine="0" autoPict="0">
                <anchor moveWithCells="1">
                  <from>
                    <xdr:col>7</xdr:col>
                    <xdr:colOff>161925</xdr:colOff>
                    <xdr:row>61</xdr:row>
                    <xdr:rowOff>114300</xdr:rowOff>
                  </from>
                  <to>
                    <xdr:col>7</xdr:col>
                    <xdr:colOff>381000</xdr:colOff>
                    <xdr:row>63</xdr:row>
                    <xdr:rowOff>9525</xdr:rowOff>
                  </to>
                </anchor>
              </controlPr>
            </control>
          </mc:Choice>
        </mc:AlternateContent>
        <mc:AlternateContent xmlns:mc="http://schemas.openxmlformats.org/markup-compatibility/2006">
          <mc:Choice Requires="x14">
            <control shapeId="246823" r:id="rId32" name="Check Box 39">
              <controlPr locked="0" defaultSize="0" autoFill="0" autoLine="0" autoPict="0">
                <anchor moveWithCells="1">
                  <from>
                    <xdr:col>8</xdr:col>
                    <xdr:colOff>123825</xdr:colOff>
                    <xdr:row>61</xdr:row>
                    <xdr:rowOff>114300</xdr:rowOff>
                  </from>
                  <to>
                    <xdr:col>8</xdr:col>
                    <xdr:colOff>342900</xdr:colOff>
                    <xdr:row>63</xdr:row>
                    <xdr:rowOff>9525</xdr:rowOff>
                  </to>
                </anchor>
              </controlPr>
            </control>
          </mc:Choice>
        </mc:AlternateContent>
        <mc:AlternateContent xmlns:mc="http://schemas.openxmlformats.org/markup-compatibility/2006">
          <mc:Choice Requires="x14">
            <control shapeId="246824" r:id="rId33" name="Check Box 40">
              <controlPr locked="0" defaultSize="0" autoFill="0" autoLine="0" autoPict="0">
                <anchor moveWithCells="1">
                  <from>
                    <xdr:col>9</xdr:col>
                    <xdr:colOff>161925</xdr:colOff>
                    <xdr:row>61</xdr:row>
                    <xdr:rowOff>114300</xdr:rowOff>
                  </from>
                  <to>
                    <xdr:col>9</xdr:col>
                    <xdr:colOff>371475</xdr:colOff>
                    <xdr:row>63</xdr:row>
                    <xdr:rowOff>9525</xdr:rowOff>
                  </to>
                </anchor>
              </controlPr>
            </control>
          </mc:Choice>
        </mc:AlternateContent>
        <mc:AlternateContent xmlns:mc="http://schemas.openxmlformats.org/markup-compatibility/2006">
          <mc:Choice Requires="x14">
            <control shapeId="246825" r:id="rId34" name="Check Box 41">
              <controlPr locked="0" defaultSize="0" autoFill="0" autoLine="0" autoPict="0">
                <anchor moveWithCells="1">
                  <from>
                    <xdr:col>7</xdr:col>
                    <xdr:colOff>161925</xdr:colOff>
                    <xdr:row>63</xdr:row>
                    <xdr:rowOff>114300</xdr:rowOff>
                  </from>
                  <to>
                    <xdr:col>7</xdr:col>
                    <xdr:colOff>381000</xdr:colOff>
                    <xdr:row>65</xdr:row>
                    <xdr:rowOff>9525</xdr:rowOff>
                  </to>
                </anchor>
              </controlPr>
            </control>
          </mc:Choice>
        </mc:AlternateContent>
        <mc:AlternateContent xmlns:mc="http://schemas.openxmlformats.org/markup-compatibility/2006">
          <mc:Choice Requires="x14">
            <control shapeId="246826" r:id="rId35" name="Check Box 42">
              <controlPr locked="0" defaultSize="0" autoFill="0" autoLine="0" autoPict="0">
                <anchor moveWithCells="1">
                  <from>
                    <xdr:col>8</xdr:col>
                    <xdr:colOff>123825</xdr:colOff>
                    <xdr:row>63</xdr:row>
                    <xdr:rowOff>114300</xdr:rowOff>
                  </from>
                  <to>
                    <xdr:col>8</xdr:col>
                    <xdr:colOff>342900</xdr:colOff>
                    <xdr:row>65</xdr:row>
                    <xdr:rowOff>9525</xdr:rowOff>
                  </to>
                </anchor>
              </controlPr>
            </control>
          </mc:Choice>
        </mc:AlternateContent>
        <mc:AlternateContent xmlns:mc="http://schemas.openxmlformats.org/markup-compatibility/2006">
          <mc:Choice Requires="x14">
            <control shapeId="246827" r:id="rId36" name="Check Box 43">
              <controlPr locked="0" defaultSize="0" autoFill="0" autoLine="0" autoPict="0">
                <anchor moveWithCells="1">
                  <from>
                    <xdr:col>9</xdr:col>
                    <xdr:colOff>161925</xdr:colOff>
                    <xdr:row>63</xdr:row>
                    <xdr:rowOff>114300</xdr:rowOff>
                  </from>
                  <to>
                    <xdr:col>9</xdr:col>
                    <xdr:colOff>371475</xdr:colOff>
                    <xdr:row>65</xdr:row>
                    <xdr:rowOff>9525</xdr:rowOff>
                  </to>
                </anchor>
              </controlPr>
            </control>
          </mc:Choice>
        </mc:AlternateContent>
        <mc:AlternateContent xmlns:mc="http://schemas.openxmlformats.org/markup-compatibility/2006">
          <mc:Choice Requires="x14">
            <control shapeId="246828" r:id="rId37" name="Check Box 44">
              <controlPr locked="0" defaultSize="0" autoFill="0" autoLine="0" autoPict="0">
                <anchor moveWithCells="1">
                  <from>
                    <xdr:col>7</xdr:col>
                    <xdr:colOff>161925</xdr:colOff>
                    <xdr:row>65</xdr:row>
                    <xdr:rowOff>114300</xdr:rowOff>
                  </from>
                  <to>
                    <xdr:col>7</xdr:col>
                    <xdr:colOff>381000</xdr:colOff>
                    <xdr:row>67</xdr:row>
                    <xdr:rowOff>9525</xdr:rowOff>
                  </to>
                </anchor>
              </controlPr>
            </control>
          </mc:Choice>
        </mc:AlternateContent>
        <mc:AlternateContent xmlns:mc="http://schemas.openxmlformats.org/markup-compatibility/2006">
          <mc:Choice Requires="x14">
            <control shapeId="246829" r:id="rId38" name="Check Box 45">
              <controlPr locked="0" defaultSize="0" autoFill="0" autoLine="0" autoPict="0">
                <anchor moveWithCells="1">
                  <from>
                    <xdr:col>8</xdr:col>
                    <xdr:colOff>123825</xdr:colOff>
                    <xdr:row>65</xdr:row>
                    <xdr:rowOff>114300</xdr:rowOff>
                  </from>
                  <to>
                    <xdr:col>8</xdr:col>
                    <xdr:colOff>342900</xdr:colOff>
                    <xdr:row>67</xdr:row>
                    <xdr:rowOff>9525</xdr:rowOff>
                  </to>
                </anchor>
              </controlPr>
            </control>
          </mc:Choice>
        </mc:AlternateContent>
        <mc:AlternateContent xmlns:mc="http://schemas.openxmlformats.org/markup-compatibility/2006">
          <mc:Choice Requires="x14">
            <control shapeId="246830" r:id="rId39" name="Check Box 46">
              <controlPr locked="0" defaultSize="0" autoFill="0" autoLine="0" autoPict="0">
                <anchor moveWithCells="1">
                  <from>
                    <xdr:col>9</xdr:col>
                    <xdr:colOff>161925</xdr:colOff>
                    <xdr:row>65</xdr:row>
                    <xdr:rowOff>114300</xdr:rowOff>
                  </from>
                  <to>
                    <xdr:col>9</xdr:col>
                    <xdr:colOff>371475</xdr:colOff>
                    <xdr:row>67</xdr:row>
                    <xdr:rowOff>9525</xdr:rowOff>
                  </to>
                </anchor>
              </controlPr>
            </control>
          </mc:Choice>
        </mc:AlternateContent>
        <mc:AlternateContent xmlns:mc="http://schemas.openxmlformats.org/markup-compatibility/2006">
          <mc:Choice Requires="x14">
            <control shapeId="246831" r:id="rId40" name="Check Box 47">
              <controlPr locked="0" defaultSize="0" autoFill="0" autoLine="0" autoPict="0">
                <anchor moveWithCells="1">
                  <from>
                    <xdr:col>7</xdr:col>
                    <xdr:colOff>161925</xdr:colOff>
                    <xdr:row>67</xdr:row>
                    <xdr:rowOff>114300</xdr:rowOff>
                  </from>
                  <to>
                    <xdr:col>7</xdr:col>
                    <xdr:colOff>381000</xdr:colOff>
                    <xdr:row>69</xdr:row>
                    <xdr:rowOff>9525</xdr:rowOff>
                  </to>
                </anchor>
              </controlPr>
            </control>
          </mc:Choice>
        </mc:AlternateContent>
        <mc:AlternateContent xmlns:mc="http://schemas.openxmlformats.org/markup-compatibility/2006">
          <mc:Choice Requires="x14">
            <control shapeId="246832" r:id="rId41" name="Check Box 48">
              <controlPr locked="0" defaultSize="0" autoFill="0" autoLine="0" autoPict="0">
                <anchor moveWithCells="1">
                  <from>
                    <xdr:col>8</xdr:col>
                    <xdr:colOff>123825</xdr:colOff>
                    <xdr:row>67</xdr:row>
                    <xdr:rowOff>114300</xdr:rowOff>
                  </from>
                  <to>
                    <xdr:col>8</xdr:col>
                    <xdr:colOff>342900</xdr:colOff>
                    <xdr:row>69</xdr:row>
                    <xdr:rowOff>9525</xdr:rowOff>
                  </to>
                </anchor>
              </controlPr>
            </control>
          </mc:Choice>
        </mc:AlternateContent>
        <mc:AlternateContent xmlns:mc="http://schemas.openxmlformats.org/markup-compatibility/2006">
          <mc:Choice Requires="x14">
            <control shapeId="246833" r:id="rId42" name="Check Box 49">
              <controlPr locked="0" defaultSize="0" autoFill="0" autoLine="0" autoPict="0">
                <anchor moveWithCells="1">
                  <from>
                    <xdr:col>9</xdr:col>
                    <xdr:colOff>161925</xdr:colOff>
                    <xdr:row>67</xdr:row>
                    <xdr:rowOff>114300</xdr:rowOff>
                  </from>
                  <to>
                    <xdr:col>9</xdr:col>
                    <xdr:colOff>371475</xdr:colOff>
                    <xdr:row>69</xdr:row>
                    <xdr:rowOff>9525</xdr:rowOff>
                  </to>
                </anchor>
              </controlPr>
            </control>
          </mc:Choice>
        </mc:AlternateContent>
        <mc:AlternateContent xmlns:mc="http://schemas.openxmlformats.org/markup-compatibility/2006">
          <mc:Choice Requires="x14">
            <control shapeId="246834" r:id="rId43" name="Check Box 50">
              <controlPr locked="0" defaultSize="0" autoFill="0" autoLine="0" autoPict="0">
                <anchor moveWithCells="1">
                  <from>
                    <xdr:col>7</xdr:col>
                    <xdr:colOff>161925</xdr:colOff>
                    <xdr:row>69</xdr:row>
                    <xdr:rowOff>114300</xdr:rowOff>
                  </from>
                  <to>
                    <xdr:col>7</xdr:col>
                    <xdr:colOff>381000</xdr:colOff>
                    <xdr:row>71</xdr:row>
                    <xdr:rowOff>9525</xdr:rowOff>
                  </to>
                </anchor>
              </controlPr>
            </control>
          </mc:Choice>
        </mc:AlternateContent>
        <mc:AlternateContent xmlns:mc="http://schemas.openxmlformats.org/markup-compatibility/2006">
          <mc:Choice Requires="x14">
            <control shapeId="246835" r:id="rId44" name="Check Box 51">
              <controlPr locked="0" defaultSize="0" autoFill="0" autoLine="0" autoPict="0">
                <anchor moveWithCells="1">
                  <from>
                    <xdr:col>8</xdr:col>
                    <xdr:colOff>123825</xdr:colOff>
                    <xdr:row>69</xdr:row>
                    <xdr:rowOff>114300</xdr:rowOff>
                  </from>
                  <to>
                    <xdr:col>8</xdr:col>
                    <xdr:colOff>342900</xdr:colOff>
                    <xdr:row>71</xdr:row>
                    <xdr:rowOff>9525</xdr:rowOff>
                  </to>
                </anchor>
              </controlPr>
            </control>
          </mc:Choice>
        </mc:AlternateContent>
        <mc:AlternateContent xmlns:mc="http://schemas.openxmlformats.org/markup-compatibility/2006">
          <mc:Choice Requires="x14">
            <control shapeId="246836" r:id="rId45" name="Check Box 52">
              <controlPr locked="0" defaultSize="0" autoFill="0" autoLine="0" autoPict="0">
                <anchor moveWithCells="1">
                  <from>
                    <xdr:col>9</xdr:col>
                    <xdr:colOff>161925</xdr:colOff>
                    <xdr:row>69</xdr:row>
                    <xdr:rowOff>114300</xdr:rowOff>
                  </from>
                  <to>
                    <xdr:col>9</xdr:col>
                    <xdr:colOff>371475</xdr:colOff>
                    <xdr:row>71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5CB8-A3D9-4994-B180-093A376231BA}">
  <sheetPr codeName="Sheet21">
    <tabColor theme="4"/>
    <pageSetUpPr fitToPage="1"/>
  </sheetPr>
  <dimension ref="A1:E42"/>
  <sheetViews>
    <sheetView zoomScale="85" zoomScaleNormal="85" workbookViewId="0">
      <selection activeCell="S8" sqref="S8"/>
    </sheetView>
  </sheetViews>
  <sheetFormatPr defaultColWidth="9.140625" defaultRowHeight="12.75"/>
  <cols>
    <col min="1" max="1" width="24.7109375" customWidth="1"/>
    <col min="2" max="2" width="23.85546875" customWidth="1"/>
    <col min="3" max="3" width="24.42578125" customWidth="1"/>
    <col min="4" max="4" width="24" customWidth="1"/>
    <col min="5" max="5" width="37.42578125" customWidth="1"/>
  </cols>
  <sheetData>
    <row r="1" spans="1:4">
      <c r="A1" s="1674" t="s">
        <v>563</v>
      </c>
      <c r="B1" s="1674"/>
      <c r="C1" s="1674"/>
      <c r="D1" s="1674"/>
    </row>
    <row r="2" spans="1:4">
      <c r="A2" s="653"/>
      <c r="B2" s="250"/>
      <c r="D2" s="652"/>
    </row>
    <row r="3" spans="1:4">
      <c r="A3" s="651" t="s">
        <v>155</v>
      </c>
      <c r="B3" s="650" t="s">
        <v>562</v>
      </c>
      <c r="C3" s="649" t="s">
        <v>561</v>
      </c>
      <c r="D3" s="648" t="s">
        <v>560</v>
      </c>
    </row>
    <row r="4" spans="1:4" ht="26.1" customHeight="1">
      <c r="A4" s="647"/>
      <c r="B4" s="646"/>
      <c r="C4" s="642"/>
      <c r="D4" s="645"/>
    </row>
    <row r="5" spans="1:4">
      <c r="A5" s="644" t="s">
        <v>559</v>
      </c>
      <c r="B5" s="643" t="s">
        <v>558</v>
      </c>
      <c r="C5" s="643" t="s">
        <v>557</v>
      </c>
      <c r="D5" s="643" t="s">
        <v>556</v>
      </c>
    </row>
    <row r="6" spans="1:4" ht="26.1" customHeight="1">
      <c r="A6" s="641"/>
      <c r="B6" s="642"/>
      <c r="C6" s="641"/>
      <c r="D6" s="640"/>
    </row>
    <row r="7" spans="1:4" ht="25.5">
      <c r="A7" s="639" t="s">
        <v>555</v>
      </c>
      <c r="B7" s="638" t="s">
        <v>554</v>
      </c>
      <c r="C7" s="637" t="s">
        <v>553</v>
      </c>
      <c r="D7" s="636" t="s">
        <v>552</v>
      </c>
    </row>
    <row r="8" spans="1:4" ht="26.1" customHeight="1">
      <c r="A8" s="635"/>
      <c r="B8" s="634"/>
      <c r="C8" s="633"/>
      <c r="D8" s="632"/>
    </row>
    <row r="9" spans="1:4" ht="12.75" customHeight="1">
      <c r="A9" s="631" t="s">
        <v>551</v>
      </c>
      <c r="B9" s="630" t="s">
        <v>550</v>
      </c>
      <c r="C9" s="1684" t="s">
        <v>549</v>
      </c>
      <c r="D9" s="1685"/>
    </row>
    <row r="10" spans="1:4" ht="16.5" customHeight="1">
      <c r="A10" s="629" t="s">
        <v>548</v>
      </c>
      <c r="B10" s="628" t="s">
        <v>547</v>
      </c>
      <c r="C10" s="1686"/>
      <c r="D10" s="1687"/>
    </row>
    <row r="11" spans="1:4" ht="14.25" customHeight="1">
      <c r="A11" s="1688" t="s">
        <v>546</v>
      </c>
      <c r="B11" s="1689"/>
      <c r="C11" s="1689"/>
      <c r="D11" s="1690"/>
    </row>
    <row r="12" spans="1:4" ht="21.75" customHeight="1">
      <c r="A12" s="1652"/>
      <c r="B12" s="1653"/>
      <c r="C12" s="1653"/>
      <c r="D12" s="1654"/>
    </row>
    <row r="13" spans="1:4">
      <c r="A13" s="1678" t="s">
        <v>545</v>
      </c>
      <c r="B13" s="1679"/>
      <c r="C13" s="1679"/>
      <c r="D13" s="1680"/>
    </row>
    <row r="14" spans="1:4">
      <c r="A14" s="1681" t="s">
        <v>544</v>
      </c>
      <c r="B14" s="1682"/>
      <c r="C14" s="1682"/>
      <c r="D14" s="1683"/>
    </row>
    <row r="15" spans="1:4">
      <c r="A15" s="1675" t="s">
        <v>543</v>
      </c>
      <c r="B15" s="1676"/>
      <c r="C15" s="1676"/>
      <c r="D15" s="1677"/>
    </row>
    <row r="16" spans="1:4">
      <c r="A16" s="627" t="s">
        <v>542</v>
      </c>
      <c r="B16" s="626" t="s">
        <v>541</v>
      </c>
      <c r="C16" s="626" t="s">
        <v>540</v>
      </c>
      <c r="D16" s="626" t="s">
        <v>539</v>
      </c>
    </row>
    <row r="17" spans="1:5" ht="15" customHeight="1">
      <c r="A17" s="625"/>
      <c r="B17" s="625"/>
      <c r="C17" s="622"/>
      <c r="D17" s="622"/>
      <c r="E17" s="1"/>
    </row>
    <row r="18" spans="1:5">
      <c r="A18" s="625"/>
      <c r="B18" s="625"/>
      <c r="C18" s="622"/>
      <c r="D18" s="622"/>
    </row>
    <row r="19" spans="1:5" ht="15" customHeight="1">
      <c r="A19" s="622"/>
      <c r="B19" s="625"/>
      <c r="C19" s="622"/>
      <c r="D19" s="622"/>
    </row>
    <row r="20" spans="1:5" ht="15" customHeight="1">
      <c r="A20" s="622"/>
      <c r="B20" s="622"/>
      <c r="C20" s="622"/>
      <c r="D20" s="622"/>
    </row>
    <row r="21" spans="1:5" ht="15" customHeight="1">
      <c r="A21" s="622"/>
      <c r="B21" s="622"/>
      <c r="C21" s="622"/>
      <c r="D21" s="622"/>
    </row>
    <row r="22" spans="1:5" ht="15" customHeight="1">
      <c r="A22" s="622"/>
      <c r="B22" s="622"/>
      <c r="C22" s="622"/>
      <c r="D22" s="622"/>
    </row>
    <row r="23" spans="1:5" ht="15" customHeight="1">
      <c r="A23" s="622"/>
      <c r="B23" s="622"/>
      <c r="C23" s="622"/>
      <c r="D23" s="622"/>
    </row>
    <row r="24" spans="1:5" ht="15" customHeight="1">
      <c r="A24" s="622"/>
      <c r="B24" s="622"/>
      <c r="C24" s="622"/>
      <c r="D24" s="622"/>
    </row>
    <row r="25" spans="1:5" ht="15" customHeight="1">
      <c r="A25" s="622"/>
      <c r="B25" s="622"/>
      <c r="C25" s="622"/>
      <c r="D25" s="622"/>
    </row>
    <row r="26" spans="1:5" ht="15" customHeight="1">
      <c r="A26" s="622"/>
      <c r="B26" s="622"/>
      <c r="C26" s="622"/>
      <c r="D26" s="622"/>
    </row>
    <row r="27" spans="1:5" ht="15" customHeight="1">
      <c r="A27" s="622"/>
      <c r="B27" s="622"/>
      <c r="C27" s="622"/>
      <c r="D27" s="622"/>
    </row>
    <row r="28" spans="1:5" ht="15" customHeight="1">
      <c r="A28" s="622"/>
      <c r="B28" s="622"/>
      <c r="C28" s="622"/>
      <c r="D28" s="622"/>
    </row>
    <row r="29" spans="1:5" ht="15" customHeight="1">
      <c r="A29" s="622"/>
      <c r="B29" s="622"/>
      <c r="C29" s="622"/>
      <c r="D29" s="622"/>
    </row>
    <row r="30" spans="1:5" ht="15" customHeight="1">
      <c r="A30" s="622"/>
      <c r="B30" s="622"/>
      <c r="C30" s="622"/>
      <c r="D30" s="622"/>
    </row>
    <row r="31" spans="1:5" ht="15" customHeight="1">
      <c r="A31" s="622"/>
      <c r="B31" s="622"/>
      <c r="C31" s="622"/>
      <c r="D31" s="622"/>
    </row>
    <row r="32" spans="1:5" ht="15" customHeight="1">
      <c r="A32" s="622"/>
      <c r="B32" s="622"/>
      <c r="C32" s="622"/>
      <c r="D32" s="622"/>
    </row>
    <row r="33" spans="1:4" ht="15" customHeight="1">
      <c r="A33" s="622"/>
      <c r="B33" s="624"/>
      <c r="C33" s="624"/>
      <c r="D33" s="624"/>
    </row>
    <row r="34" spans="1:4" ht="15" customHeight="1">
      <c r="A34" s="623"/>
      <c r="B34" s="623"/>
      <c r="C34" s="623"/>
      <c r="D34" s="622"/>
    </row>
    <row r="35" spans="1:4">
      <c r="A35" s="1666" t="s">
        <v>538</v>
      </c>
      <c r="B35" s="1667"/>
      <c r="C35" s="1668"/>
      <c r="D35" s="621" t="s">
        <v>537</v>
      </c>
    </row>
    <row r="36" spans="1:4" ht="36" customHeight="1">
      <c r="A36" s="1669"/>
      <c r="B36" s="1670"/>
      <c r="C36" s="1671"/>
      <c r="D36" s="1672"/>
    </row>
    <row r="37" spans="1:4" s="617" customFormat="1" ht="14.1" customHeight="1">
      <c r="A37" s="620" t="s">
        <v>536</v>
      </c>
      <c r="B37" s="619" t="s">
        <v>535</v>
      </c>
      <c r="C37" s="618" t="s">
        <v>534</v>
      </c>
      <c r="D37" s="1673"/>
    </row>
    <row r="38" spans="1:4" ht="12.75" customHeight="1">
      <c r="A38" s="1663" t="s">
        <v>533</v>
      </c>
      <c r="B38" s="1664"/>
      <c r="C38" s="1665"/>
      <c r="D38" s="615" t="s">
        <v>532</v>
      </c>
    </row>
    <row r="39" spans="1:4" ht="36" customHeight="1">
      <c r="A39" s="1649"/>
      <c r="B39" s="1650"/>
      <c r="C39" s="1651"/>
      <c r="D39" s="616"/>
    </row>
    <row r="40" spans="1:4" ht="12.75" customHeight="1">
      <c r="A40" s="1663" t="s">
        <v>531</v>
      </c>
      <c r="B40" s="1664"/>
      <c r="C40" s="1665"/>
      <c r="D40" s="615" t="s">
        <v>530</v>
      </c>
    </row>
    <row r="41" spans="1:4" ht="36" customHeight="1">
      <c r="A41" s="1657"/>
      <c r="B41" s="1658"/>
      <c r="C41" s="1659"/>
      <c r="D41" s="1655"/>
    </row>
    <row r="42" spans="1:4">
      <c r="A42" s="1660"/>
      <c r="B42" s="1661"/>
      <c r="C42" s="1662"/>
      <c r="D42" s="1656"/>
    </row>
  </sheetData>
  <sheetProtection algorithmName="SHA-512" hashValue="aLTAV4YgTzaW2+jNMssjpoc40ZvJC3O3qcaM9H83b+AxtHhjKNk+NQujKS4ceCsj4cPvuZfz0WxUvPglkY/zPQ==" saltValue="ft3sdUnbEtmyozi091yE6A==" spinCount="100000" sheet="1" selectLockedCells="1"/>
  <mergeCells count="16">
    <mergeCell ref="A1:D1"/>
    <mergeCell ref="A15:D15"/>
    <mergeCell ref="A13:D13"/>
    <mergeCell ref="A14:D14"/>
    <mergeCell ref="C9:D9"/>
    <mergeCell ref="C10:D10"/>
    <mergeCell ref="A11:D11"/>
    <mergeCell ref="A39:C39"/>
    <mergeCell ref="A12:D12"/>
    <mergeCell ref="D41:D42"/>
    <mergeCell ref="A41:C42"/>
    <mergeCell ref="A38:C38"/>
    <mergeCell ref="A35:C35"/>
    <mergeCell ref="A36:C36"/>
    <mergeCell ref="A40:C40"/>
    <mergeCell ref="D36:D37"/>
  </mergeCells>
  <printOptions horizontalCentered="1" headings="1"/>
  <pageMargins left="0.45" right="0.45" top="0.75" bottom="0.75" header="0.3" footer="0.3"/>
  <pageSetup scale="98"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7837" r:id="rId4" name="Check Box 29">
              <controlPr defaultSize="0" autoFill="0" autoLine="0" autoPict="0">
                <anchor moveWithCells="1">
                  <from>
                    <xdr:col>0</xdr:col>
                    <xdr:colOff>581025</xdr:colOff>
                    <xdr:row>7</xdr:row>
                    <xdr:rowOff>209550</xdr:rowOff>
                  </from>
                  <to>
                    <xdr:col>1</xdr:col>
                    <xdr:colOff>19050</xdr:colOff>
                    <xdr:row>9</xdr:row>
                    <xdr:rowOff>28575</xdr:rowOff>
                  </to>
                </anchor>
              </controlPr>
            </control>
          </mc:Choice>
        </mc:AlternateContent>
        <mc:AlternateContent xmlns:mc="http://schemas.openxmlformats.org/markup-compatibility/2006">
          <mc:Choice Requires="x14">
            <control shapeId="247838" r:id="rId5" name="Check Box 30">
              <controlPr defaultSize="0" autoFill="0" autoLine="0" autoPict="0">
                <anchor moveWithCells="1">
                  <from>
                    <xdr:col>1</xdr:col>
                    <xdr:colOff>495300</xdr:colOff>
                    <xdr:row>7</xdr:row>
                    <xdr:rowOff>200025</xdr:rowOff>
                  </from>
                  <to>
                    <xdr:col>1</xdr:col>
                    <xdr:colOff>1038225</xdr:colOff>
                    <xdr:row>9</xdr:row>
                    <xdr:rowOff>19050</xdr:rowOff>
                  </to>
                </anchor>
              </controlPr>
            </control>
          </mc:Choice>
        </mc:AlternateContent>
        <mc:AlternateContent xmlns:mc="http://schemas.openxmlformats.org/markup-compatibility/2006">
          <mc:Choice Requires="x14">
            <control shapeId="247839" r:id="rId6" name="Check Box 31">
              <controlPr defaultSize="0" autoFill="0" autoLine="0" autoPict="0">
                <anchor moveWithCells="1">
                  <from>
                    <xdr:col>1</xdr:col>
                    <xdr:colOff>495300</xdr:colOff>
                    <xdr:row>8</xdr:row>
                    <xdr:rowOff>95250</xdr:rowOff>
                  </from>
                  <to>
                    <xdr:col>1</xdr:col>
                    <xdr:colOff>1038225</xdr:colOff>
                    <xdr:row>9</xdr:row>
                    <xdr:rowOff>123825</xdr:rowOff>
                  </to>
                </anchor>
              </controlPr>
            </control>
          </mc:Choice>
        </mc:AlternateContent>
        <mc:AlternateContent xmlns:mc="http://schemas.openxmlformats.org/markup-compatibility/2006">
          <mc:Choice Requires="x14">
            <control shapeId="247840" r:id="rId7" name="Check Box 32">
              <controlPr defaultSize="0" autoFill="0" autoLine="0" autoPict="0">
                <anchor moveWithCells="1">
                  <from>
                    <xdr:col>0</xdr:col>
                    <xdr:colOff>581025</xdr:colOff>
                    <xdr:row>8</xdr:row>
                    <xdr:rowOff>95250</xdr:rowOff>
                  </from>
                  <to>
                    <xdr:col>1</xdr:col>
                    <xdr:colOff>19050</xdr:colOff>
                    <xdr:row>9</xdr:row>
                    <xdr:rowOff>123825</xdr:rowOff>
                  </to>
                </anchor>
              </controlPr>
            </control>
          </mc:Choice>
        </mc:AlternateContent>
        <mc:AlternateContent xmlns:mc="http://schemas.openxmlformats.org/markup-compatibility/2006">
          <mc:Choice Requires="x14">
            <control shapeId="247841" r:id="rId8" name="Check Box 33">
              <controlPr defaultSize="0" autoFill="0" autoLine="0" autoPict="0">
                <anchor moveWithCells="1">
                  <from>
                    <xdr:col>1</xdr:col>
                    <xdr:colOff>590550</xdr:colOff>
                    <xdr:row>35</xdr:row>
                    <xdr:rowOff>295275</xdr:rowOff>
                  </from>
                  <to>
                    <xdr:col>2</xdr:col>
                    <xdr:colOff>104775</xdr:colOff>
                    <xdr:row>37</xdr:row>
                    <xdr:rowOff>9525</xdr:rowOff>
                  </to>
                </anchor>
              </controlPr>
            </control>
          </mc:Choice>
        </mc:AlternateContent>
        <mc:AlternateContent xmlns:mc="http://schemas.openxmlformats.org/markup-compatibility/2006">
          <mc:Choice Requires="x14">
            <control shapeId="247842" r:id="rId9" name="Check Box 34">
              <controlPr defaultSize="0" autoFill="0" autoLine="0" autoPict="0">
                <anchor moveWithCells="1">
                  <from>
                    <xdr:col>2</xdr:col>
                    <xdr:colOff>752475</xdr:colOff>
                    <xdr:row>35</xdr:row>
                    <xdr:rowOff>295275</xdr:rowOff>
                  </from>
                  <to>
                    <xdr:col>3</xdr:col>
                    <xdr:colOff>247650</xdr:colOff>
                    <xdr:row>37</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D9A9-4C43-45C7-AFBF-DDCE9B3A8754}">
  <sheetPr codeName="Sheet22">
    <tabColor theme="4"/>
    <pageSetUpPr fitToPage="1"/>
  </sheetPr>
  <dimension ref="A1:F46"/>
  <sheetViews>
    <sheetView workbookViewId="0">
      <selection activeCell="S8" sqref="S8"/>
    </sheetView>
  </sheetViews>
  <sheetFormatPr defaultColWidth="9.140625" defaultRowHeight="12.75"/>
  <cols>
    <col min="1" max="1" width="22.5703125" customWidth="1"/>
    <col min="2" max="2" width="15.28515625" customWidth="1"/>
    <col min="3" max="3" width="8.28515625" customWidth="1"/>
    <col min="4" max="4" width="14.7109375" customWidth="1"/>
    <col min="5" max="5" width="12.140625" customWidth="1"/>
    <col min="6" max="6" width="24" customWidth="1"/>
  </cols>
  <sheetData>
    <row r="1" spans="1:6">
      <c r="A1" s="1726" t="s">
        <v>575</v>
      </c>
      <c r="B1" s="1726"/>
      <c r="C1" s="1726"/>
      <c r="D1" s="1726"/>
      <c r="E1" s="1726"/>
      <c r="F1" s="1726"/>
    </row>
    <row r="2" spans="1:6">
      <c r="A2" s="669"/>
      <c r="B2" s="669"/>
      <c r="C2" s="669"/>
      <c r="D2" s="669"/>
      <c r="E2" s="669"/>
      <c r="F2" s="668"/>
    </row>
    <row r="3" spans="1:6">
      <c r="A3" s="667" t="s">
        <v>155</v>
      </c>
      <c r="B3" s="1727" t="s">
        <v>562</v>
      </c>
      <c r="C3" s="1728"/>
      <c r="D3" s="1729" t="s">
        <v>561</v>
      </c>
      <c r="E3" s="1730"/>
      <c r="F3" s="666" t="s">
        <v>560</v>
      </c>
    </row>
    <row r="4" spans="1:6" ht="26.1" customHeight="1">
      <c r="A4" s="665">
        <f>'9a - First Article Inspection 1'!A4</f>
        <v>0</v>
      </c>
      <c r="B4" s="1731">
        <f>'9a - First Article Inspection 1'!B4</f>
        <v>0</v>
      </c>
      <c r="C4" s="1732"/>
      <c r="D4" s="1733">
        <f>'9a - First Article Inspection 1'!C4</f>
        <v>0</v>
      </c>
      <c r="E4" s="1734"/>
      <c r="F4" s="664">
        <f>'9a - First Article Inspection 1'!D4</f>
        <v>0</v>
      </c>
    </row>
    <row r="5" spans="1:6">
      <c r="A5" s="1711" t="s">
        <v>574</v>
      </c>
      <c r="B5" s="1705" t="s">
        <v>573</v>
      </c>
      <c r="C5" s="1723" t="s">
        <v>572</v>
      </c>
      <c r="D5" s="1705" t="s">
        <v>571</v>
      </c>
      <c r="E5" s="1705" t="s">
        <v>570</v>
      </c>
      <c r="F5" s="1705" t="s">
        <v>569</v>
      </c>
    </row>
    <row r="6" spans="1:6" ht="12.6" customHeight="1">
      <c r="A6" s="1722"/>
      <c r="B6" s="1720"/>
      <c r="C6" s="1724"/>
      <c r="D6" s="1720"/>
      <c r="E6" s="1706"/>
      <c r="F6" s="1720"/>
    </row>
    <row r="7" spans="1:6">
      <c r="A7" s="1722"/>
      <c r="B7" s="1720"/>
      <c r="C7" s="1724"/>
      <c r="D7" s="1720"/>
      <c r="E7" s="1706"/>
      <c r="F7" s="1720"/>
    </row>
    <row r="8" spans="1:6" ht="15" customHeight="1">
      <c r="A8" s="1712"/>
      <c r="B8" s="1721"/>
      <c r="C8" s="1725"/>
      <c r="D8" s="1721"/>
      <c r="E8" s="1707"/>
      <c r="F8" s="1721"/>
    </row>
    <row r="9" spans="1:6" ht="15" customHeight="1">
      <c r="A9" s="645"/>
      <c r="B9" s="662"/>
      <c r="C9" s="663"/>
      <c r="D9" s="662"/>
      <c r="E9" s="622"/>
      <c r="F9" s="622"/>
    </row>
    <row r="10" spans="1:6" ht="15" customHeight="1">
      <c r="A10" s="622"/>
      <c r="B10" s="622"/>
      <c r="C10" s="660"/>
      <c r="D10" s="622"/>
      <c r="E10" s="622"/>
      <c r="F10" s="622"/>
    </row>
    <row r="11" spans="1:6" ht="15" customHeight="1">
      <c r="A11" s="622"/>
      <c r="B11" s="622"/>
      <c r="C11" s="660"/>
      <c r="D11" s="622"/>
      <c r="E11" s="622"/>
      <c r="F11" s="622"/>
    </row>
    <row r="12" spans="1:6" ht="15" customHeight="1">
      <c r="A12" s="622"/>
      <c r="B12" s="624"/>
      <c r="C12" s="661"/>
      <c r="D12" s="624"/>
      <c r="E12" s="624"/>
      <c r="F12" s="624"/>
    </row>
    <row r="13" spans="1:6" ht="15" customHeight="1">
      <c r="A13" s="622"/>
      <c r="B13" s="624"/>
      <c r="C13" s="661"/>
      <c r="D13" s="624"/>
      <c r="E13" s="624"/>
      <c r="F13" s="624"/>
    </row>
    <row r="14" spans="1:6" ht="15" customHeight="1">
      <c r="A14" s="622"/>
      <c r="B14" s="624"/>
      <c r="C14" s="661"/>
      <c r="D14" s="624"/>
      <c r="E14" s="624"/>
      <c r="F14" s="624"/>
    </row>
    <row r="15" spans="1:6" ht="15" customHeight="1">
      <c r="A15" s="622"/>
      <c r="B15" s="624"/>
      <c r="C15" s="661"/>
      <c r="D15" s="624"/>
      <c r="E15" s="624"/>
      <c r="F15" s="624"/>
    </row>
    <row r="16" spans="1:6" ht="15" customHeight="1">
      <c r="A16" s="622"/>
      <c r="B16" s="624"/>
      <c r="C16" s="661"/>
      <c r="D16" s="624"/>
      <c r="E16" s="624"/>
      <c r="F16" s="624"/>
    </row>
    <row r="17" spans="1:6" ht="15" customHeight="1">
      <c r="A17" s="622"/>
      <c r="B17" s="624"/>
      <c r="C17" s="661"/>
      <c r="D17" s="624"/>
      <c r="E17" s="624"/>
      <c r="F17" s="624"/>
    </row>
    <row r="18" spans="1:6" ht="15" customHeight="1">
      <c r="A18" s="622"/>
      <c r="B18" s="624"/>
      <c r="C18" s="661"/>
      <c r="D18" s="624"/>
      <c r="E18" s="624"/>
      <c r="F18" s="624"/>
    </row>
    <row r="19" spans="1:6" ht="15" customHeight="1">
      <c r="A19" s="622"/>
      <c r="B19" s="624"/>
      <c r="C19" s="661"/>
      <c r="D19" s="624"/>
      <c r="E19" s="624"/>
      <c r="F19" s="624"/>
    </row>
    <row r="20" spans="1:6" ht="15" customHeight="1">
      <c r="A20" s="622"/>
      <c r="B20" s="622"/>
      <c r="C20" s="660"/>
      <c r="D20" s="622"/>
      <c r="E20" s="622"/>
      <c r="F20" s="622"/>
    </row>
    <row r="21" spans="1:6" ht="15" customHeight="1">
      <c r="A21" s="622"/>
      <c r="B21" s="622"/>
      <c r="C21" s="660"/>
      <c r="D21" s="622"/>
      <c r="E21" s="622"/>
      <c r="F21" s="622"/>
    </row>
    <row r="22" spans="1:6" ht="15" customHeight="1">
      <c r="A22" s="622"/>
      <c r="B22" s="622"/>
      <c r="C22" s="660"/>
      <c r="D22" s="622"/>
      <c r="E22" s="622"/>
      <c r="F22" s="622"/>
    </row>
    <row r="23" spans="1:6" ht="15" customHeight="1">
      <c r="A23" s="622"/>
      <c r="B23" s="622"/>
      <c r="C23" s="660"/>
      <c r="D23" s="622"/>
      <c r="E23" s="622"/>
      <c r="F23" s="622"/>
    </row>
    <row r="24" spans="1:6" ht="15" customHeight="1">
      <c r="A24" s="622"/>
      <c r="B24" s="622"/>
      <c r="C24" s="660"/>
      <c r="D24" s="622"/>
      <c r="E24" s="622"/>
      <c r="F24" s="622"/>
    </row>
    <row r="25" spans="1:6" ht="15" customHeight="1">
      <c r="A25" s="622"/>
      <c r="B25" s="622"/>
      <c r="C25" s="660"/>
      <c r="D25" s="622"/>
      <c r="E25" s="622"/>
      <c r="F25" s="622"/>
    </row>
    <row r="26" spans="1:6" ht="15" customHeight="1">
      <c r="A26" s="622"/>
      <c r="B26" s="622"/>
      <c r="C26" s="660"/>
      <c r="D26" s="622"/>
      <c r="E26" s="622"/>
      <c r="F26" s="622"/>
    </row>
    <row r="27" spans="1:6" ht="15" customHeight="1">
      <c r="A27" s="622"/>
      <c r="B27" s="622"/>
      <c r="C27" s="660"/>
      <c r="D27" s="622"/>
      <c r="E27" s="622"/>
      <c r="F27" s="622"/>
    </row>
    <row r="28" spans="1:6" ht="15" customHeight="1">
      <c r="A28" s="622"/>
      <c r="B28" s="622"/>
      <c r="C28" s="660"/>
      <c r="D28" s="622"/>
      <c r="E28" s="622"/>
      <c r="F28" s="622"/>
    </row>
    <row r="29" spans="1:6" ht="15" customHeight="1">
      <c r="A29" s="622"/>
      <c r="B29" s="622"/>
      <c r="C29" s="660"/>
      <c r="D29" s="622"/>
      <c r="E29" s="622"/>
      <c r="F29" s="622"/>
    </row>
    <row r="30" spans="1:6" ht="15" customHeight="1">
      <c r="A30" s="622"/>
      <c r="B30" s="622"/>
      <c r="C30" s="660"/>
      <c r="D30" s="622"/>
      <c r="E30" s="622"/>
      <c r="F30" s="622"/>
    </row>
    <row r="31" spans="1:6" ht="15" customHeight="1">
      <c r="A31" s="622"/>
      <c r="B31" s="622"/>
      <c r="C31" s="660"/>
      <c r="D31" s="622"/>
      <c r="E31" s="622"/>
      <c r="F31" s="622"/>
    </row>
    <row r="32" spans="1:6" ht="15" customHeight="1">
      <c r="A32" s="622"/>
      <c r="B32" s="622"/>
      <c r="C32" s="660"/>
      <c r="D32" s="622"/>
      <c r="E32" s="622"/>
      <c r="F32" s="622"/>
    </row>
    <row r="33" spans="1:6" ht="15" customHeight="1">
      <c r="A33" s="622"/>
      <c r="B33" s="622"/>
      <c r="C33" s="660"/>
      <c r="D33" s="622"/>
      <c r="E33" s="622"/>
      <c r="F33" s="622"/>
    </row>
    <row r="34" spans="1:6" ht="15" customHeight="1">
      <c r="A34" s="622"/>
      <c r="B34" s="622"/>
      <c r="C34" s="660"/>
      <c r="D34" s="622"/>
      <c r="E34" s="622"/>
      <c r="F34" s="622"/>
    </row>
    <row r="35" spans="1:6">
      <c r="A35" s="1711" t="s">
        <v>568</v>
      </c>
      <c r="B35" s="1713" t="s">
        <v>567</v>
      </c>
      <c r="C35" s="1713"/>
      <c r="D35" s="1713"/>
      <c r="E35" s="1713"/>
      <c r="F35" s="1714"/>
    </row>
    <row r="36" spans="1:6">
      <c r="A36" s="1712"/>
      <c r="B36" s="1715"/>
      <c r="C36" s="1715"/>
      <c r="D36" s="1715"/>
      <c r="E36" s="1715"/>
      <c r="F36" s="1716"/>
    </row>
    <row r="37" spans="1:6" ht="15" customHeight="1">
      <c r="A37" s="659"/>
      <c r="B37" s="1717"/>
      <c r="C37" s="1718"/>
      <c r="D37" s="1718"/>
      <c r="E37" s="1718"/>
      <c r="F37" s="1719"/>
    </row>
    <row r="38" spans="1:6" ht="15" customHeight="1">
      <c r="A38" s="659"/>
      <c r="B38" s="1717"/>
      <c r="C38" s="1718"/>
      <c r="D38" s="1718"/>
      <c r="E38" s="1718"/>
      <c r="F38" s="1719"/>
    </row>
    <row r="39" spans="1:6" ht="15" customHeight="1">
      <c r="A39" s="655"/>
      <c r="B39" s="658"/>
      <c r="C39" s="657"/>
      <c r="D39" s="657"/>
      <c r="E39" s="657"/>
      <c r="F39" s="656"/>
    </row>
    <row r="40" spans="1:6" ht="15" customHeight="1">
      <c r="A40" s="655"/>
      <c r="B40" s="1708"/>
      <c r="C40" s="1709"/>
      <c r="D40" s="1709"/>
      <c r="E40" s="1709"/>
      <c r="F40" s="1710"/>
    </row>
    <row r="41" spans="1:6" ht="15" customHeight="1">
      <c r="A41" s="655"/>
      <c r="B41" s="1708"/>
      <c r="C41" s="1709"/>
      <c r="D41" s="1709"/>
      <c r="E41" s="1709"/>
      <c r="F41" s="1710"/>
    </row>
    <row r="42" spans="1:6" ht="15" customHeight="1">
      <c r="A42" s="654"/>
      <c r="B42" s="1696"/>
      <c r="C42" s="1697"/>
      <c r="D42" s="1697"/>
      <c r="E42" s="1697"/>
      <c r="F42" s="1698"/>
    </row>
    <row r="43" spans="1:6">
      <c r="A43" s="1699" t="s">
        <v>566</v>
      </c>
      <c r="B43" s="1700"/>
      <c r="C43" s="1700"/>
      <c r="D43" s="1700"/>
      <c r="E43" s="1700"/>
      <c r="F43" s="1701"/>
    </row>
    <row r="44" spans="1:6" ht="36" customHeight="1">
      <c r="A44" s="1702"/>
      <c r="B44" s="1703"/>
      <c r="C44" s="1703"/>
      <c r="D44" s="1703"/>
      <c r="E44" s="1703"/>
      <c r="F44" s="1704"/>
    </row>
    <row r="45" spans="1:6" ht="12.75" customHeight="1">
      <c r="A45" s="1694" t="s">
        <v>565</v>
      </c>
      <c r="B45" s="1695"/>
      <c r="C45" s="1695"/>
      <c r="D45" s="1695"/>
      <c r="E45" s="1685"/>
      <c r="F45" s="621" t="s">
        <v>564</v>
      </c>
    </row>
    <row r="46" spans="1:6" ht="36" customHeight="1">
      <c r="A46" s="1691"/>
      <c r="B46" s="1692"/>
      <c r="C46" s="1692"/>
      <c r="D46" s="1692"/>
      <c r="E46" s="1693"/>
      <c r="F46" s="635"/>
    </row>
  </sheetData>
  <sheetProtection algorithmName="SHA-512" hashValue="Zt6vWTK/2gHpKQbhUCZcQiCRJkax2s/0NFlzidTnVfNinyRAucGj22HdaCjv3a/AFBSSVV+uC5b5+0KzEivdpg==" saltValue="BnQBbyzYErrmUOiAzqQQMA==" spinCount="100000" sheet="1" selectLockedCells="1"/>
  <mergeCells count="22">
    <mergeCell ref="A1:F1"/>
    <mergeCell ref="B3:C3"/>
    <mergeCell ref="D3:E3"/>
    <mergeCell ref="B4:C4"/>
    <mergeCell ref="D4:E4"/>
    <mergeCell ref="E5:E8"/>
    <mergeCell ref="B41:F41"/>
    <mergeCell ref="A35:A36"/>
    <mergeCell ref="B35:F36"/>
    <mergeCell ref="B40:F40"/>
    <mergeCell ref="B37:F37"/>
    <mergeCell ref="B38:F38"/>
    <mergeCell ref="F5:F8"/>
    <mergeCell ref="A5:A8"/>
    <mergeCell ref="B5:B8"/>
    <mergeCell ref="C5:C8"/>
    <mergeCell ref="D5:D8"/>
    <mergeCell ref="A46:E46"/>
    <mergeCell ref="A45:E45"/>
    <mergeCell ref="B42:F42"/>
    <mergeCell ref="A43:F43"/>
    <mergeCell ref="A44:F44"/>
  </mergeCells>
  <printOptions horizontalCentered="1" headings="1"/>
  <pageMargins left="0.45" right="0.45" top="0.75" bottom="0.75" header="0.3" footer="0.3"/>
  <pageSetup scale="98"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3DAE-5931-4F89-BB87-3127EC16EE91}">
  <sheetPr codeName="Sheet23">
    <tabColor theme="4"/>
    <pageSetUpPr fitToPage="1"/>
  </sheetPr>
  <dimension ref="A1:I32"/>
  <sheetViews>
    <sheetView zoomScale="71" zoomScaleNormal="100" workbookViewId="0">
      <selection activeCell="S8" sqref="S8"/>
    </sheetView>
  </sheetViews>
  <sheetFormatPr defaultRowHeight="12.75"/>
  <cols>
    <col min="1" max="1" width="5.7109375" customWidth="1"/>
    <col min="2" max="2" width="9.7109375" customWidth="1"/>
    <col min="3" max="3" width="13.5703125" customWidth="1"/>
    <col min="4" max="4" width="27" customWidth="1"/>
    <col min="5" max="5" width="9.7109375" customWidth="1"/>
    <col min="6" max="6" width="10.85546875" customWidth="1"/>
    <col min="7" max="7" width="13.42578125" customWidth="1"/>
    <col min="8" max="8" width="16.7109375" customWidth="1"/>
    <col min="9" max="9" width="22.85546875" customWidth="1"/>
  </cols>
  <sheetData>
    <row r="1" spans="1:9">
      <c r="A1" s="1674" t="s">
        <v>592</v>
      </c>
      <c r="B1" s="1674"/>
      <c r="C1" s="1674"/>
      <c r="D1" s="1674"/>
      <c r="E1" s="1674"/>
      <c r="F1" s="1674"/>
      <c r="G1" s="1674"/>
      <c r="H1" s="1674"/>
      <c r="I1" s="1674"/>
    </row>
    <row r="2" spans="1:9" ht="15.75">
      <c r="A2" s="240"/>
      <c r="B2" s="680"/>
      <c r="C2" s="680"/>
      <c r="D2" s="680"/>
      <c r="E2" s="680"/>
      <c r="F2" s="680"/>
      <c r="H2" s="679"/>
      <c r="I2" s="652"/>
    </row>
    <row r="3" spans="1:9">
      <c r="A3" s="1746" t="s">
        <v>591</v>
      </c>
      <c r="B3" s="1727"/>
      <c r="C3" s="1727"/>
      <c r="D3" s="1728"/>
      <c r="E3" s="1746" t="s">
        <v>590</v>
      </c>
      <c r="F3" s="1727"/>
      <c r="G3" s="1728"/>
      <c r="H3" s="643" t="s">
        <v>589</v>
      </c>
      <c r="I3" s="644" t="s">
        <v>588</v>
      </c>
    </row>
    <row r="4" spans="1:9">
      <c r="A4" s="1749">
        <f>'9a - First Article Inspection 1'!A4</f>
        <v>0</v>
      </c>
      <c r="B4" s="1750"/>
      <c r="C4" s="1750"/>
      <c r="D4" s="1751"/>
      <c r="E4" s="1747">
        <f>'9a - First Article Inspection 1'!B4</f>
        <v>0</v>
      </c>
      <c r="F4" s="1747"/>
      <c r="G4" s="1748"/>
      <c r="H4" s="678">
        <f>'9a - First Article Inspection 1'!C4</f>
        <v>0</v>
      </c>
      <c r="I4" s="677">
        <f>'9a - First Article Inspection 1'!D4</f>
        <v>0</v>
      </c>
    </row>
    <row r="5" spans="1:9" ht="15.75">
      <c r="A5" s="1756" t="s">
        <v>587</v>
      </c>
      <c r="B5" s="1752"/>
      <c r="C5" s="1752"/>
      <c r="D5" s="1753"/>
      <c r="E5" s="1752" t="s">
        <v>586</v>
      </c>
      <c r="F5" s="1752"/>
      <c r="G5" s="1753"/>
      <c r="H5" s="1754"/>
      <c r="I5" s="1755"/>
    </row>
    <row r="6" spans="1:9" ht="51">
      <c r="A6" s="676" t="s">
        <v>585</v>
      </c>
      <c r="B6" s="674" t="s">
        <v>584</v>
      </c>
      <c r="C6" s="674" t="s">
        <v>583</v>
      </c>
      <c r="D6" s="675" t="s">
        <v>582</v>
      </c>
      <c r="E6" s="675" t="s">
        <v>581</v>
      </c>
      <c r="F6" s="674" t="s">
        <v>580</v>
      </c>
      <c r="G6" s="674" t="s">
        <v>579</v>
      </c>
      <c r="H6" s="1757" t="s">
        <v>578</v>
      </c>
      <c r="I6" s="1758"/>
    </row>
    <row r="7" spans="1:9" ht="15" customHeight="1">
      <c r="A7" s="672"/>
      <c r="B7" s="622"/>
      <c r="C7" s="622"/>
      <c r="D7" s="673"/>
      <c r="E7" s="672"/>
      <c r="F7" s="622"/>
      <c r="G7" s="622"/>
      <c r="H7" s="1735"/>
      <c r="I7" s="1736"/>
    </row>
    <row r="8" spans="1:9" ht="15" customHeight="1">
      <c r="A8" s="672"/>
      <c r="B8" s="622"/>
      <c r="C8" s="622"/>
      <c r="D8" s="673"/>
      <c r="E8" s="672"/>
      <c r="F8" s="622"/>
      <c r="G8" s="622"/>
      <c r="H8" s="1735"/>
      <c r="I8" s="1736"/>
    </row>
    <row r="9" spans="1:9" ht="15" customHeight="1">
      <c r="A9" s="672"/>
      <c r="B9" s="622"/>
      <c r="C9" s="622"/>
      <c r="D9" s="673"/>
      <c r="E9" s="672"/>
      <c r="F9" s="622"/>
      <c r="G9" s="622"/>
      <c r="H9" s="1735"/>
      <c r="I9" s="1736"/>
    </row>
    <row r="10" spans="1:9" ht="15" customHeight="1">
      <c r="A10" s="672"/>
      <c r="B10" s="622"/>
      <c r="C10" s="622"/>
      <c r="D10" s="673"/>
      <c r="E10" s="672"/>
      <c r="F10" s="622"/>
      <c r="G10" s="622"/>
      <c r="H10" s="1735"/>
      <c r="I10" s="1736"/>
    </row>
    <row r="11" spans="1:9" ht="15" customHeight="1">
      <c r="A11" s="672"/>
      <c r="B11" s="622"/>
      <c r="C11" s="622"/>
      <c r="D11" s="673"/>
      <c r="E11" s="672"/>
      <c r="F11" s="622"/>
      <c r="G11" s="622"/>
      <c r="H11" s="1735"/>
      <c r="I11" s="1736"/>
    </row>
    <row r="12" spans="1:9" ht="15" customHeight="1">
      <c r="A12" s="672"/>
      <c r="B12" s="622"/>
      <c r="C12" s="622"/>
      <c r="D12" s="673"/>
      <c r="E12" s="672"/>
      <c r="F12" s="622"/>
      <c r="G12" s="622"/>
      <c r="H12" s="1735"/>
      <c r="I12" s="1736"/>
    </row>
    <row r="13" spans="1:9" ht="15" customHeight="1">
      <c r="A13" s="672"/>
      <c r="B13" s="622"/>
      <c r="C13" s="622"/>
      <c r="D13" s="673"/>
      <c r="E13" s="672"/>
      <c r="F13" s="622"/>
      <c r="G13" s="622"/>
      <c r="H13" s="1735"/>
      <c r="I13" s="1736"/>
    </row>
    <row r="14" spans="1:9" ht="15" customHeight="1">
      <c r="A14" s="672"/>
      <c r="B14" s="622"/>
      <c r="C14" s="622"/>
      <c r="D14" s="673"/>
      <c r="E14" s="672"/>
      <c r="F14" s="622"/>
      <c r="G14" s="622"/>
      <c r="H14" s="1735"/>
      <c r="I14" s="1736"/>
    </row>
    <row r="15" spans="1:9" ht="15" customHeight="1">
      <c r="A15" s="672"/>
      <c r="B15" s="622"/>
      <c r="C15" s="622"/>
      <c r="D15" s="673"/>
      <c r="E15" s="672"/>
      <c r="F15" s="622"/>
      <c r="G15" s="622"/>
      <c r="H15" s="1735"/>
      <c r="I15" s="1736"/>
    </row>
    <row r="16" spans="1:9" ht="15" customHeight="1">
      <c r="A16" s="672"/>
      <c r="B16" s="622"/>
      <c r="C16" s="622"/>
      <c r="D16" s="673"/>
      <c r="E16" s="672"/>
      <c r="F16" s="622"/>
      <c r="G16" s="622"/>
      <c r="H16" s="1735"/>
      <c r="I16" s="1736"/>
    </row>
    <row r="17" spans="1:9" ht="15" customHeight="1">
      <c r="A17" s="672"/>
      <c r="B17" s="624"/>
      <c r="C17" s="624"/>
      <c r="D17" s="673"/>
      <c r="E17" s="672"/>
      <c r="F17" s="622"/>
      <c r="G17" s="622"/>
      <c r="H17" s="1735"/>
      <c r="I17" s="1736"/>
    </row>
    <row r="18" spans="1:9" ht="15" customHeight="1">
      <c r="A18" s="672"/>
      <c r="B18" s="624"/>
      <c r="C18" s="624"/>
      <c r="D18" s="673"/>
      <c r="E18" s="672"/>
      <c r="F18" s="622"/>
      <c r="G18" s="622"/>
      <c r="H18" s="1735"/>
      <c r="I18" s="1736"/>
    </row>
    <row r="19" spans="1:9" ht="15" customHeight="1">
      <c r="A19" s="672"/>
      <c r="B19" s="624"/>
      <c r="C19" s="624"/>
      <c r="D19" s="673"/>
      <c r="E19" s="672"/>
      <c r="F19" s="622"/>
      <c r="G19" s="622"/>
      <c r="H19" s="1735"/>
      <c r="I19" s="1736"/>
    </row>
    <row r="20" spans="1:9" ht="15" customHeight="1">
      <c r="A20" s="672"/>
      <c r="B20" s="624"/>
      <c r="C20" s="624"/>
      <c r="D20" s="673"/>
      <c r="E20" s="672"/>
      <c r="F20" s="622"/>
      <c r="G20" s="622"/>
      <c r="H20" s="1735"/>
      <c r="I20" s="1736"/>
    </row>
    <row r="21" spans="1:9" ht="15" customHeight="1">
      <c r="A21" s="672"/>
      <c r="B21" s="624"/>
      <c r="C21" s="624"/>
      <c r="D21" s="673"/>
      <c r="E21" s="672"/>
      <c r="F21" s="622"/>
      <c r="G21" s="622"/>
      <c r="H21" s="1735"/>
      <c r="I21" s="1736"/>
    </row>
    <row r="22" spans="1:9" ht="15" customHeight="1">
      <c r="A22" s="672"/>
      <c r="B22" s="624"/>
      <c r="C22" s="624"/>
      <c r="D22" s="673"/>
      <c r="E22" s="672"/>
      <c r="F22" s="622"/>
      <c r="G22" s="622"/>
      <c r="H22" s="1735"/>
      <c r="I22" s="1736"/>
    </row>
    <row r="23" spans="1:9" ht="15" customHeight="1">
      <c r="A23" s="672"/>
      <c r="B23" s="624"/>
      <c r="C23" s="624"/>
      <c r="D23" s="673"/>
      <c r="E23" s="672"/>
      <c r="F23" s="622"/>
      <c r="G23" s="622"/>
      <c r="H23" s="1735"/>
      <c r="I23" s="1736"/>
    </row>
    <row r="24" spans="1:9" ht="15" customHeight="1">
      <c r="A24" s="672"/>
      <c r="B24" s="624"/>
      <c r="C24" s="624"/>
      <c r="D24" s="673"/>
      <c r="E24" s="672"/>
      <c r="F24" s="622"/>
      <c r="G24" s="622"/>
      <c r="H24" s="1735"/>
      <c r="I24" s="1736"/>
    </row>
    <row r="25" spans="1:9" ht="15" customHeight="1">
      <c r="A25" s="672"/>
      <c r="B25" s="624"/>
      <c r="C25" s="624"/>
      <c r="D25" s="673"/>
      <c r="E25" s="672"/>
      <c r="F25" s="622"/>
      <c r="G25" s="622"/>
      <c r="H25" s="1735"/>
      <c r="I25" s="1736"/>
    </row>
    <row r="26" spans="1:9" ht="15" customHeight="1">
      <c r="A26" s="672"/>
      <c r="B26" s="624"/>
      <c r="C26" s="624"/>
      <c r="D26" s="673"/>
      <c r="E26" s="672"/>
      <c r="F26" s="622"/>
      <c r="G26" s="622"/>
      <c r="H26" s="1735"/>
      <c r="I26" s="1736"/>
    </row>
    <row r="27" spans="1:9" ht="15" customHeight="1">
      <c r="A27" s="672"/>
      <c r="B27" s="624"/>
      <c r="C27" s="624"/>
      <c r="D27" s="673"/>
      <c r="E27" s="672"/>
      <c r="F27" s="622"/>
      <c r="G27" s="622"/>
      <c r="H27" s="1735"/>
      <c r="I27" s="1736"/>
    </row>
    <row r="28" spans="1:9" ht="15" customHeight="1">
      <c r="A28" s="672"/>
      <c r="B28" s="622"/>
      <c r="C28" s="622"/>
      <c r="D28" s="673"/>
      <c r="E28" s="672"/>
      <c r="F28" s="622"/>
      <c r="G28" s="622"/>
      <c r="H28" s="1735"/>
      <c r="I28" s="1736"/>
    </row>
    <row r="29" spans="1:9" ht="15" customHeight="1">
      <c r="A29" s="672"/>
      <c r="B29" s="622"/>
      <c r="C29" s="622"/>
      <c r="D29" s="673"/>
      <c r="E29" s="672"/>
      <c r="F29" s="622"/>
      <c r="G29" s="622"/>
      <c r="H29" s="1735"/>
      <c r="I29" s="1736"/>
    </row>
    <row r="30" spans="1:9" ht="15" customHeight="1">
      <c r="A30" s="670"/>
      <c r="B30" s="623"/>
      <c r="C30" s="623"/>
      <c r="D30" s="671"/>
      <c r="E30" s="670"/>
      <c r="F30" s="623"/>
      <c r="G30" s="623"/>
      <c r="H30" s="1744"/>
      <c r="I30" s="1745"/>
    </row>
    <row r="31" spans="1:9" ht="12.75" customHeight="1">
      <c r="A31" s="1737" t="s">
        <v>577</v>
      </c>
      <c r="B31" s="1738"/>
      <c r="C31" s="1738"/>
      <c r="D31" s="1738"/>
      <c r="E31" s="1738"/>
      <c r="F31" s="1738"/>
      <c r="G31" s="1739"/>
      <c r="H31" s="1742" t="s">
        <v>576</v>
      </c>
      <c r="I31" s="1743"/>
    </row>
    <row r="32" spans="1:9" ht="41.25" customHeight="1">
      <c r="A32" s="1691"/>
      <c r="B32" s="1692"/>
      <c r="C32" s="1692"/>
      <c r="D32" s="1692"/>
      <c r="E32" s="1692"/>
      <c r="F32" s="1692"/>
      <c r="G32" s="1692"/>
      <c r="H32" s="1740"/>
      <c r="I32" s="1741"/>
    </row>
  </sheetData>
  <sheetProtection algorithmName="SHA-512" hashValue="xvLspTrMWWuYrr8Wq4jhrBFzHebEDTyEth+IZvwCxgit4usts419pzIuY43sS7E7zeoOr6os22eAfY7aeEkv3g==" saltValue="UPpP9mcpgMOTChEqG+7RsQ==" spinCount="100000" sheet="1" selectLockedCells="1"/>
  <mergeCells count="37">
    <mergeCell ref="A1:I1"/>
    <mergeCell ref="E3:G3"/>
    <mergeCell ref="A3:D3"/>
    <mergeCell ref="E4:G4"/>
    <mergeCell ref="H20:I20"/>
    <mergeCell ref="A4:D4"/>
    <mergeCell ref="E5:G5"/>
    <mergeCell ref="H5:I5"/>
    <mergeCell ref="H12:I12"/>
    <mergeCell ref="A5:D5"/>
    <mergeCell ref="H7:I7"/>
    <mergeCell ref="H8:I8"/>
    <mergeCell ref="H9:I9"/>
    <mergeCell ref="H6:I6"/>
    <mergeCell ref="H15:I15"/>
    <mergeCell ref="H10:I10"/>
    <mergeCell ref="H11:I11"/>
    <mergeCell ref="H13:I13"/>
    <mergeCell ref="H14:I14"/>
    <mergeCell ref="A32:G32"/>
    <mergeCell ref="H28:I28"/>
    <mergeCell ref="H29:I29"/>
    <mergeCell ref="A31:G31"/>
    <mergeCell ref="H32:I32"/>
    <mergeCell ref="H31:I31"/>
    <mergeCell ref="H30:I30"/>
    <mergeCell ref="H16:I16"/>
    <mergeCell ref="H18:I18"/>
    <mergeCell ref="H19:I19"/>
    <mergeCell ref="H27:I27"/>
    <mergeCell ref="H17:I17"/>
    <mergeCell ref="H25:I25"/>
    <mergeCell ref="H26:I26"/>
    <mergeCell ref="H21:I21"/>
    <mergeCell ref="H22:I22"/>
    <mergeCell ref="H23:I23"/>
    <mergeCell ref="H24:I24"/>
  </mergeCells>
  <printOptions horizontalCentered="1" headings="1"/>
  <pageMargins left="0.45" right="0.45" top="0.75" bottom="0.75" header="0.3" footer="0.3"/>
  <pageSetup scale="74"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5BAF-D9F2-4A79-97C5-9058AC208F05}">
  <sheetPr codeName="Sheet24">
    <tabColor theme="4"/>
    <pageSetUpPr fitToPage="1"/>
  </sheetPr>
  <dimension ref="A1:A200"/>
  <sheetViews>
    <sheetView workbookViewId="0">
      <selection sqref="A1:XFD1048576"/>
    </sheetView>
  </sheetViews>
  <sheetFormatPr defaultRowHeight="12.75"/>
  <cols>
    <col min="1" max="1" width="88.140625" customWidth="1"/>
  </cols>
  <sheetData>
    <row r="1" spans="1:1" ht="76.5">
      <c r="A1" s="682" t="s">
        <v>912</v>
      </c>
    </row>
    <row r="2" spans="1:1" ht="24.95" customHeight="1">
      <c r="A2" s="682"/>
    </row>
    <row r="3" spans="1:1" ht="13.5" thickBot="1"/>
    <row r="4" spans="1:1">
      <c r="A4" s="722" t="s">
        <v>721</v>
      </c>
    </row>
    <row r="5" spans="1:1">
      <c r="A5" s="723"/>
    </row>
    <row r="6" spans="1:1">
      <c r="A6" s="723"/>
    </row>
    <row r="7" spans="1:1">
      <c r="A7" s="723"/>
    </row>
    <row r="8" spans="1:1">
      <c r="A8" s="723"/>
    </row>
    <row r="9" spans="1:1">
      <c r="A9" s="723"/>
    </row>
    <row r="10" spans="1:1">
      <c r="A10" s="723"/>
    </row>
    <row r="11" spans="1:1">
      <c r="A11" s="723"/>
    </row>
    <row r="12" spans="1:1">
      <c r="A12" s="723"/>
    </row>
    <row r="13" spans="1:1">
      <c r="A13" s="723"/>
    </row>
    <row r="14" spans="1:1">
      <c r="A14" s="723"/>
    </row>
    <row r="15" spans="1:1">
      <c r="A15" s="723"/>
    </row>
    <row r="16" spans="1:1">
      <c r="A16" s="723"/>
    </row>
    <row r="17" spans="1:1">
      <c r="A17" s="723"/>
    </row>
    <row r="18" spans="1:1">
      <c r="A18" s="723"/>
    </row>
    <row r="19" spans="1:1">
      <c r="A19" s="723"/>
    </row>
    <row r="20" spans="1:1">
      <c r="A20" s="723"/>
    </row>
    <row r="21" spans="1:1">
      <c r="A21" s="723"/>
    </row>
    <row r="22" spans="1:1">
      <c r="A22" s="723"/>
    </row>
    <row r="23" spans="1:1">
      <c r="A23" s="723"/>
    </row>
    <row r="24" spans="1:1">
      <c r="A24" s="723"/>
    </row>
    <row r="25" spans="1:1">
      <c r="A25" s="723"/>
    </row>
    <row r="26" spans="1:1" ht="13.5" thickBot="1">
      <c r="A26" s="724"/>
    </row>
    <row r="27" spans="1:1">
      <c r="A27" s="722" t="s">
        <v>722</v>
      </c>
    </row>
    <row r="28" spans="1:1">
      <c r="A28" s="723"/>
    </row>
    <row r="29" spans="1:1">
      <c r="A29" s="723"/>
    </row>
    <row r="30" spans="1:1">
      <c r="A30" s="723"/>
    </row>
    <row r="31" spans="1:1">
      <c r="A31" s="723"/>
    </row>
    <row r="32" spans="1:1">
      <c r="A32" s="723"/>
    </row>
    <row r="33" spans="1:1">
      <c r="A33" s="723"/>
    </row>
    <row r="34" spans="1:1">
      <c r="A34" s="723"/>
    </row>
    <row r="35" spans="1:1">
      <c r="A35" s="723"/>
    </row>
    <row r="36" spans="1:1">
      <c r="A36" s="723"/>
    </row>
    <row r="37" spans="1:1">
      <c r="A37" s="723"/>
    </row>
    <row r="38" spans="1:1">
      <c r="A38" s="723"/>
    </row>
    <row r="39" spans="1:1">
      <c r="A39" s="723"/>
    </row>
    <row r="40" spans="1:1">
      <c r="A40" s="723"/>
    </row>
    <row r="41" spans="1:1">
      <c r="A41" s="723"/>
    </row>
    <row r="42" spans="1:1">
      <c r="A42" s="723"/>
    </row>
    <row r="43" spans="1:1">
      <c r="A43" s="723"/>
    </row>
    <row r="44" spans="1:1">
      <c r="A44" s="723"/>
    </row>
    <row r="45" spans="1:1">
      <c r="A45" s="723"/>
    </row>
    <row r="46" spans="1:1">
      <c r="A46" s="723"/>
    </row>
    <row r="47" spans="1:1">
      <c r="A47" s="723"/>
    </row>
    <row r="48" spans="1:1">
      <c r="A48" s="723"/>
    </row>
    <row r="49" spans="1:1">
      <c r="A49" s="723"/>
    </row>
    <row r="50" spans="1:1">
      <c r="A50" s="723"/>
    </row>
    <row r="51" spans="1:1" ht="13.5" thickBot="1">
      <c r="A51" s="724"/>
    </row>
    <row r="52" spans="1:1">
      <c r="A52" s="722" t="s">
        <v>723</v>
      </c>
    </row>
    <row r="53" spans="1:1">
      <c r="A53" s="723"/>
    </row>
    <row r="54" spans="1:1">
      <c r="A54" s="723"/>
    </row>
    <row r="55" spans="1:1">
      <c r="A55" s="723"/>
    </row>
    <row r="56" spans="1:1">
      <c r="A56" s="723"/>
    </row>
    <row r="57" spans="1:1">
      <c r="A57" s="723"/>
    </row>
    <row r="58" spans="1:1">
      <c r="A58" s="723"/>
    </row>
    <row r="59" spans="1:1">
      <c r="A59" s="723"/>
    </row>
    <row r="60" spans="1:1">
      <c r="A60" s="723"/>
    </row>
    <row r="61" spans="1:1">
      <c r="A61" s="723"/>
    </row>
    <row r="62" spans="1:1">
      <c r="A62" s="723"/>
    </row>
    <row r="63" spans="1:1">
      <c r="A63" s="723"/>
    </row>
    <row r="64" spans="1:1">
      <c r="A64" s="723"/>
    </row>
    <row r="65" spans="1:1">
      <c r="A65" s="723"/>
    </row>
    <row r="66" spans="1:1">
      <c r="A66" s="723"/>
    </row>
    <row r="67" spans="1:1">
      <c r="A67" s="723"/>
    </row>
    <row r="68" spans="1:1">
      <c r="A68" s="723"/>
    </row>
    <row r="69" spans="1:1">
      <c r="A69" s="723"/>
    </row>
    <row r="70" spans="1:1">
      <c r="A70" s="723"/>
    </row>
    <row r="71" spans="1:1">
      <c r="A71" s="723"/>
    </row>
    <row r="72" spans="1:1">
      <c r="A72" s="723"/>
    </row>
    <row r="73" spans="1:1">
      <c r="A73" s="723"/>
    </row>
    <row r="74" spans="1:1">
      <c r="A74" s="723"/>
    </row>
    <row r="75" spans="1:1">
      <c r="A75" s="723"/>
    </row>
    <row r="76" spans="1:1" ht="13.5" thickBot="1">
      <c r="A76" s="724"/>
    </row>
    <row r="77" spans="1:1">
      <c r="A77" s="722" t="s">
        <v>724</v>
      </c>
    </row>
    <row r="78" spans="1:1">
      <c r="A78" s="723"/>
    </row>
    <row r="79" spans="1:1">
      <c r="A79" s="723"/>
    </row>
    <row r="80" spans="1:1">
      <c r="A80" s="723"/>
    </row>
    <row r="81" spans="1:1">
      <c r="A81" s="723"/>
    </row>
    <row r="82" spans="1:1">
      <c r="A82" s="723"/>
    </row>
    <row r="83" spans="1:1">
      <c r="A83" s="723"/>
    </row>
    <row r="84" spans="1:1">
      <c r="A84" s="723"/>
    </row>
    <row r="85" spans="1:1">
      <c r="A85" s="723"/>
    </row>
    <row r="86" spans="1:1">
      <c r="A86" s="723"/>
    </row>
    <row r="87" spans="1:1">
      <c r="A87" s="723"/>
    </row>
    <row r="88" spans="1:1">
      <c r="A88" s="723"/>
    </row>
    <row r="89" spans="1:1">
      <c r="A89" s="723"/>
    </row>
    <row r="90" spans="1:1">
      <c r="A90" s="723"/>
    </row>
    <row r="91" spans="1:1">
      <c r="A91" s="723"/>
    </row>
    <row r="92" spans="1:1">
      <c r="A92" s="723"/>
    </row>
    <row r="93" spans="1:1">
      <c r="A93" s="723"/>
    </row>
    <row r="94" spans="1:1">
      <c r="A94" s="723"/>
    </row>
    <row r="95" spans="1:1">
      <c r="A95" s="723"/>
    </row>
    <row r="96" spans="1:1">
      <c r="A96" s="723"/>
    </row>
    <row r="97" spans="1:1">
      <c r="A97" s="723"/>
    </row>
    <row r="98" spans="1:1">
      <c r="A98" s="723"/>
    </row>
    <row r="99" spans="1:1">
      <c r="A99" s="723"/>
    </row>
    <row r="100" spans="1:1">
      <c r="A100" s="723"/>
    </row>
    <row r="101" spans="1:1" ht="13.5" thickBot="1">
      <c r="A101" s="724"/>
    </row>
    <row r="102" spans="1:1">
      <c r="A102" s="722" t="s">
        <v>725</v>
      </c>
    </row>
    <row r="103" spans="1:1">
      <c r="A103" s="723"/>
    </row>
    <row r="104" spans="1:1">
      <c r="A104" s="723"/>
    </row>
    <row r="105" spans="1:1">
      <c r="A105" s="723"/>
    </row>
    <row r="106" spans="1:1">
      <c r="A106" s="723"/>
    </row>
    <row r="107" spans="1:1">
      <c r="A107" s="723"/>
    </row>
    <row r="108" spans="1:1">
      <c r="A108" s="723"/>
    </row>
    <row r="109" spans="1:1">
      <c r="A109" s="723"/>
    </row>
    <row r="110" spans="1:1">
      <c r="A110" s="723"/>
    </row>
    <row r="111" spans="1:1">
      <c r="A111" s="723"/>
    </row>
    <row r="112" spans="1:1">
      <c r="A112" s="723"/>
    </row>
    <row r="113" spans="1:1">
      <c r="A113" s="723"/>
    </row>
    <row r="114" spans="1:1">
      <c r="A114" s="723"/>
    </row>
    <row r="115" spans="1:1">
      <c r="A115" s="723"/>
    </row>
    <row r="116" spans="1:1">
      <c r="A116" s="723"/>
    </row>
    <row r="117" spans="1:1">
      <c r="A117" s="723"/>
    </row>
    <row r="118" spans="1:1">
      <c r="A118" s="723"/>
    </row>
    <row r="119" spans="1:1">
      <c r="A119" s="723"/>
    </row>
    <row r="120" spans="1:1">
      <c r="A120" s="723"/>
    </row>
    <row r="121" spans="1:1">
      <c r="A121" s="723"/>
    </row>
    <row r="122" spans="1:1">
      <c r="A122" s="723"/>
    </row>
    <row r="123" spans="1:1">
      <c r="A123" s="723"/>
    </row>
    <row r="124" spans="1:1">
      <c r="A124" s="723"/>
    </row>
    <row r="125" spans="1:1">
      <c r="A125" s="723"/>
    </row>
    <row r="126" spans="1:1" ht="13.5" thickBot="1">
      <c r="A126" s="724"/>
    </row>
    <row r="127" spans="1:1">
      <c r="A127" s="722" t="s">
        <v>726</v>
      </c>
    </row>
    <row r="128" spans="1:1">
      <c r="A128" s="723"/>
    </row>
    <row r="129" spans="1:1">
      <c r="A129" s="723"/>
    </row>
    <row r="130" spans="1:1">
      <c r="A130" s="723"/>
    </row>
    <row r="131" spans="1:1">
      <c r="A131" s="723"/>
    </row>
    <row r="132" spans="1:1">
      <c r="A132" s="723"/>
    </row>
    <row r="133" spans="1:1">
      <c r="A133" s="723"/>
    </row>
    <row r="134" spans="1:1">
      <c r="A134" s="723"/>
    </row>
    <row r="135" spans="1:1">
      <c r="A135" s="723"/>
    </row>
    <row r="136" spans="1:1">
      <c r="A136" s="723"/>
    </row>
    <row r="137" spans="1:1">
      <c r="A137" s="723"/>
    </row>
    <row r="138" spans="1:1">
      <c r="A138" s="723"/>
    </row>
    <row r="139" spans="1:1">
      <c r="A139" s="723"/>
    </row>
    <row r="140" spans="1:1">
      <c r="A140" s="723"/>
    </row>
    <row r="141" spans="1:1">
      <c r="A141" s="723"/>
    </row>
    <row r="142" spans="1:1">
      <c r="A142" s="723"/>
    </row>
    <row r="143" spans="1:1">
      <c r="A143" s="723"/>
    </row>
    <row r="144" spans="1:1">
      <c r="A144" s="723"/>
    </row>
    <row r="145" spans="1:1">
      <c r="A145" s="723"/>
    </row>
    <row r="146" spans="1:1">
      <c r="A146" s="723"/>
    </row>
    <row r="147" spans="1:1">
      <c r="A147" s="723"/>
    </row>
    <row r="148" spans="1:1">
      <c r="A148" s="723"/>
    </row>
    <row r="149" spans="1:1">
      <c r="A149" s="723"/>
    </row>
    <row r="150" spans="1:1">
      <c r="A150" s="723"/>
    </row>
    <row r="151" spans="1:1" ht="13.5" thickBot="1">
      <c r="A151" s="724"/>
    </row>
    <row r="152" spans="1:1">
      <c r="A152" s="722" t="s">
        <v>727</v>
      </c>
    </row>
    <row r="153" spans="1:1">
      <c r="A153" s="723"/>
    </row>
    <row r="154" spans="1:1">
      <c r="A154" s="723"/>
    </row>
    <row r="155" spans="1:1">
      <c r="A155" s="723"/>
    </row>
    <row r="156" spans="1:1">
      <c r="A156" s="723"/>
    </row>
    <row r="157" spans="1:1">
      <c r="A157" s="723"/>
    </row>
    <row r="158" spans="1:1">
      <c r="A158" s="723"/>
    </row>
    <row r="159" spans="1:1">
      <c r="A159" s="723"/>
    </row>
    <row r="160" spans="1:1">
      <c r="A160" s="723"/>
    </row>
    <row r="161" spans="1:1">
      <c r="A161" s="723"/>
    </row>
    <row r="162" spans="1:1">
      <c r="A162" s="723"/>
    </row>
    <row r="163" spans="1:1">
      <c r="A163" s="723"/>
    </row>
    <row r="164" spans="1:1">
      <c r="A164" s="723"/>
    </row>
    <row r="165" spans="1:1">
      <c r="A165" s="723"/>
    </row>
    <row r="166" spans="1:1">
      <c r="A166" s="723"/>
    </row>
    <row r="167" spans="1:1">
      <c r="A167" s="723"/>
    </row>
    <row r="168" spans="1:1">
      <c r="A168" s="723"/>
    </row>
    <row r="169" spans="1:1">
      <c r="A169" s="723"/>
    </row>
    <row r="170" spans="1:1">
      <c r="A170" s="723"/>
    </row>
    <row r="171" spans="1:1">
      <c r="A171" s="723"/>
    </row>
    <row r="172" spans="1:1">
      <c r="A172" s="723"/>
    </row>
    <row r="173" spans="1:1">
      <c r="A173" s="723"/>
    </row>
    <row r="174" spans="1:1">
      <c r="A174" s="723"/>
    </row>
    <row r="175" spans="1:1">
      <c r="A175" s="723"/>
    </row>
    <row r="176" spans="1:1" ht="13.5" thickBot="1">
      <c r="A176" s="724"/>
    </row>
    <row r="177" spans="1:1">
      <c r="A177" s="722" t="s">
        <v>728</v>
      </c>
    </row>
    <row r="178" spans="1:1">
      <c r="A178" s="723"/>
    </row>
    <row r="179" spans="1:1">
      <c r="A179" s="723"/>
    </row>
    <row r="180" spans="1:1">
      <c r="A180" s="723"/>
    </row>
    <row r="181" spans="1:1">
      <c r="A181" s="723"/>
    </row>
    <row r="182" spans="1:1">
      <c r="A182" s="723"/>
    </row>
    <row r="183" spans="1:1">
      <c r="A183" s="723"/>
    </row>
    <row r="184" spans="1:1">
      <c r="A184" s="723"/>
    </row>
    <row r="185" spans="1:1">
      <c r="A185" s="723"/>
    </row>
    <row r="186" spans="1:1">
      <c r="A186" s="723"/>
    </row>
    <row r="187" spans="1:1">
      <c r="A187" s="723"/>
    </row>
    <row r="188" spans="1:1">
      <c r="A188" s="723"/>
    </row>
    <row r="189" spans="1:1">
      <c r="A189" s="723"/>
    </row>
    <row r="190" spans="1:1">
      <c r="A190" s="723"/>
    </row>
    <row r="191" spans="1:1">
      <c r="A191" s="723"/>
    </row>
    <row r="192" spans="1:1">
      <c r="A192" s="723"/>
    </row>
    <row r="193" spans="1:1">
      <c r="A193" s="723"/>
    </row>
    <row r="194" spans="1:1">
      <c r="A194" s="723"/>
    </row>
    <row r="195" spans="1:1">
      <c r="A195" s="723"/>
    </row>
    <row r="196" spans="1:1">
      <c r="A196" s="723"/>
    </row>
    <row r="197" spans="1:1">
      <c r="A197" s="723"/>
    </row>
    <row r="198" spans="1:1">
      <c r="A198" s="723"/>
    </row>
    <row r="199" spans="1:1">
      <c r="A199" s="723"/>
    </row>
    <row r="200" spans="1:1" ht="13.5" thickBot="1">
      <c r="A200" s="724"/>
    </row>
  </sheetData>
  <printOptions horizontalCentered="1" headings="1"/>
  <pageMargins left="0.45" right="0.45" top="0.75" bottom="0.75" header="0.3" footer="0.3"/>
  <pageSetup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4C617-B32D-4FA4-BDFF-3F67C76E11FD}">
  <sheetPr codeName="Sheet25">
    <tabColor theme="4"/>
    <pageSetUpPr fitToPage="1"/>
  </sheetPr>
  <dimension ref="A1:G211"/>
  <sheetViews>
    <sheetView workbookViewId="0">
      <selection activeCell="S8" sqref="S8"/>
    </sheetView>
  </sheetViews>
  <sheetFormatPr defaultRowHeight="12.75"/>
  <cols>
    <col min="1" max="1" width="4.140625" style="240" bestFit="1" customWidth="1"/>
    <col min="2" max="2" width="5.28515625" style="250" bestFit="1" customWidth="1"/>
    <col min="3" max="3" width="84" style="249" customWidth="1"/>
  </cols>
  <sheetData>
    <row r="1" spans="1:3" ht="18">
      <c r="C1" s="721" t="s">
        <v>720</v>
      </c>
    </row>
    <row r="2" spans="1:3" ht="18">
      <c r="C2" s="720" t="s">
        <v>719</v>
      </c>
    </row>
    <row r="3" spans="1:3">
      <c r="C3" s="719"/>
    </row>
    <row r="4" spans="1:3" ht="28.5">
      <c r="C4" s="716" t="s">
        <v>718</v>
      </c>
    </row>
    <row r="5" spans="1:3" ht="14.25">
      <c r="C5" s="716"/>
    </row>
    <row r="6" spans="1:3" ht="73.5">
      <c r="C6" s="716" t="s">
        <v>717</v>
      </c>
    </row>
    <row r="8" spans="1:3" ht="15">
      <c r="A8" s="1759" t="s">
        <v>716</v>
      </c>
      <c r="B8" s="1760"/>
      <c r="C8" s="718" t="s">
        <v>715</v>
      </c>
    </row>
    <row r="9" spans="1:3" ht="42.75">
      <c r="A9" s="1761" t="s">
        <v>714</v>
      </c>
      <c r="B9" s="1762"/>
      <c r="C9" s="717" t="s">
        <v>713</v>
      </c>
    </row>
    <row r="10" spans="1:3" ht="14.25">
      <c r="A10" s="1763" t="s">
        <v>712</v>
      </c>
      <c r="B10" s="1764"/>
      <c r="C10" s="716" t="s">
        <v>711</v>
      </c>
    </row>
    <row r="11" spans="1:3" ht="14.25">
      <c r="C11" s="716"/>
    </row>
    <row r="12" spans="1:3" ht="57">
      <c r="C12" s="716" t="s">
        <v>710</v>
      </c>
    </row>
    <row r="13" spans="1:3" ht="14.25">
      <c r="C13" s="716"/>
    </row>
    <row r="14" spans="1:3" ht="33.75" customHeight="1">
      <c r="C14" s="716" t="s">
        <v>709</v>
      </c>
    </row>
    <row r="15" spans="1:3" ht="14.25">
      <c r="C15" s="683"/>
    </row>
    <row r="16" spans="1:3" ht="90" customHeight="1">
      <c r="C16" s="716" t="s">
        <v>708</v>
      </c>
    </row>
    <row r="18" spans="1:3" ht="121.5" customHeight="1">
      <c r="C18" s="684" t="s">
        <v>707</v>
      </c>
    </row>
    <row r="20" spans="1:3" ht="36">
      <c r="C20" s="700" t="s">
        <v>706</v>
      </c>
    </row>
    <row r="21" spans="1:3" ht="15">
      <c r="C21" s="715"/>
    </row>
    <row r="22" spans="1:3" ht="28.5">
      <c r="C22" s="684" t="s">
        <v>705</v>
      </c>
    </row>
    <row r="23" spans="1:3" ht="14.25">
      <c r="C23" s="684"/>
    </row>
    <row r="24" spans="1:3" ht="36">
      <c r="A24" s="714" t="s">
        <v>704</v>
      </c>
      <c r="C24" s="696" t="s">
        <v>703</v>
      </c>
    </row>
    <row r="25" spans="1:3" ht="14.25">
      <c r="C25" s="684"/>
    </row>
    <row r="26" spans="1:3" ht="47.25" customHeight="1">
      <c r="A26" s="689" t="s">
        <v>126</v>
      </c>
      <c r="B26" s="688" t="s">
        <v>601</v>
      </c>
      <c r="C26" s="684" t="s">
        <v>702</v>
      </c>
    </row>
    <row r="27" spans="1:3" ht="14.25">
      <c r="A27" s="689"/>
      <c r="B27" s="688"/>
      <c r="C27" s="684"/>
    </row>
    <row r="28" spans="1:3" ht="57">
      <c r="A28" s="689"/>
      <c r="B28" s="688"/>
      <c r="C28" s="713" t="s">
        <v>701</v>
      </c>
    </row>
    <row r="29" spans="1:3" ht="14.25">
      <c r="A29" s="689"/>
      <c r="B29" s="688"/>
      <c r="C29" s="684"/>
    </row>
    <row r="30" spans="1:3" ht="15">
      <c r="A30" s="689" t="s">
        <v>127</v>
      </c>
      <c r="B30" s="688" t="s">
        <v>601</v>
      </c>
      <c r="C30" s="684" t="s">
        <v>700</v>
      </c>
    </row>
    <row r="31" spans="1:3" ht="14.25">
      <c r="A31" s="689"/>
      <c r="C31" s="696"/>
    </row>
    <row r="32" spans="1:3" ht="71.25">
      <c r="A32" s="693" t="s">
        <v>634</v>
      </c>
      <c r="B32" s="692" t="s">
        <v>607</v>
      </c>
      <c r="C32" s="684" t="s">
        <v>699</v>
      </c>
    </row>
    <row r="33" spans="1:3" ht="14.25">
      <c r="A33" s="693"/>
      <c r="C33" s="696"/>
    </row>
    <row r="34" spans="1:3" ht="132.75" customHeight="1">
      <c r="A34" s="693" t="s">
        <v>128</v>
      </c>
      <c r="B34" s="692" t="s">
        <v>607</v>
      </c>
      <c r="C34" s="684" t="s">
        <v>698</v>
      </c>
    </row>
    <row r="35" spans="1:3" ht="14.25" customHeight="1">
      <c r="A35" s="693"/>
      <c r="C35" s="696"/>
    </row>
    <row r="36" spans="1:3" ht="57">
      <c r="A36" s="693"/>
      <c r="C36" s="712" t="s">
        <v>697</v>
      </c>
    </row>
    <row r="37" spans="1:3" ht="14.25">
      <c r="A37" s="693"/>
      <c r="B37" s="692"/>
      <c r="C37" s="684"/>
    </row>
    <row r="38" spans="1:3" ht="57">
      <c r="A38" s="693" t="s">
        <v>631</v>
      </c>
      <c r="B38" s="692" t="s">
        <v>607</v>
      </c>
      <c r="C38" s="684" t="s">
        <v>696</v>
      </c>
    </row>
    <row r="39" spans="1:3" ht="14.25">
      <c r="A39" s="693"/>
      <c r="B39" s="692"/>
      <c r="C39" s="684"/>
    </row>
    <row r="40" spans="1:3" ht="28.5">
      <c r="A40" s="693"/>
      <c r="B40" s="692"/>
      <c r="C40" s="684" t="s">
        <v>695</v>
      </c>
    </row>
    <row r="41" spans="1:3" ht="14.25">
      <c r="A41" s="693"/>
      <c r="B41" s="692"/>
      <c r="C41" s="684"/>
    </row>
    <row r="42" spans="1:3" ht="28.5">
      <c r="A42" s="693" t="s">
        <v>129</v>
      </c>
      <c r="B42" s="692" t="s">
        <v>607</v>
      </c>
      <c r="C42" s="684" t="s">
        <v>694</v>
      </c>
    </row>
    <row r="43" spans="1:3" ht="14.25">
      <c r="A43" s="693"/>
      <c r="B43" s="692"/>
      <c r="C43" s="698"/>
    </row>
    <row r="44" spans="1:3" ht="42.75">
      <c r="A44" s="693" t="s">
        <v>130</v>
      </c>
      <c r="B44" s="692" t="s">
        <v>607</v>
      </c>
      <c r="C44" s="684" t="s">
        <v>693</v>
      </c>
    </row>
    <row r="45" spans="1:3" ht="14.25">
      <c r="A45" s="693"/>
      <c r="C45" s="696"/>
    </row>
    <row r="46" spans="1:3" ht="57">
      <c r="A46" s="693" t="s">
        <v>131</v>
      </c>
      <c r="B46" s="692" t="s">
        <v>607</v>
      </c>
      <c r="C46" s="684" t="s">
        <v>692</v>
      </c>
    </row>
    <row r="47" spans="1:3" ht="14.25">
      <c r="C47" s="696"/>
    </row>
    <row r="48" spans="1:3" ht="86.25">
      <c r="A48" s="689" t="s">
        <v>132</v>
      </c>
      <c r="B48" s="688" t="s">
        <v>601</v>
      </c>
      <c r="C48" s="684" t="s">
        <v>691</v>
      </c>
    </row>
    <row r="49" spans="1:3" ht="14.25">
      <c r="A49" s="689"/>
      <c r="B49" s="688"/>
      <c r="C49" s="696"/>
    </row>
    <row r="50" spans="1:3" ht="15">
      <c r="A50" s="689" t="s">
        <v>610</v>
      </c>
      <c r="B50" s="688" t="s">
        <v>601</v>
      </c>
      <c r="C50" s="690" t="s">
        <v>690</v>
      </c>
    </row>
    <row r="51" spans="1:3" ht="14.25">
      <c r="C51" s="684"/>
    </row>
    <row r="52" spans="1:3" ht="42.75">
      <c r="A52" s="686" t="s">
        <v>608</v>
      </c>
      <c r="B52" s="685" t="s">
        <v>597</v>
      </c>
      <c r="C52" s="684" t="s">
        <v>689</v>
      </c>
    </row>
    <row r="53" spans="1:3" ht="14.25">
      <c r="A53" s="686"/>
      <c r="C53" s="684"/>
    </row>
    <row r="54" spans="1:3" ht="14.25">
      <c r="A54" s="686" t="s">
        <v>605</v>
      </c>
      <c r="B54" s="685" t="s">
        <v>597</v>
      </c>
      <c r="C54" s="684" t="s">
        <v>688</v>
      </c>
    </row>
    <row r="55" spans="1:3" ht="14.25">
      <c r="C55" s="684"/>
    </row>
    <row r="56" spans="1:3" ht="15">
      <c r="A56" s="689" t="s">
        <v>602</v>
      </c>
      <c r="B56" s="688" t="s">
        <v>601</v>
      </c>
      <c r="C56" s="684" t="s">
        <v>687</v>
      </c>
    </row>
    <row r="57" spans="1:3" ht="14.25">
      <c r="A57" s="689"/>
      <c r="B57" s="688"/>
      <c r="C57" s="684"/>
    </row>
    <row r="58" spans="1:3" ht="15">
      <c r="A58" s="689" t="s">
        <v>598</v>
      </c>
      <c r="B58" s="688" t="s">
        <v>601</v>
      </c>
      <c r="C58" s="684" t="s">
        <v>686</v>
      </c>
    </row>
    <row r="59" spans="1:3" ht="75.75" customHeight="1">
      <c r="C59" s="684" t="s">
        <v>685</v>
      </c>
    </row>
    <row r="60" spans="1:3" ht="14.25">
      <c r="C60" s="684"/>
    </row>
    <row r="61" spans="1:3" ht="60" customHeight="1">
      <c r="C61" s="711" t="s">
        <v>684</v>
      </c>
    </row>
    <row r="62" spans="1:3" ht="14.25">
      <c r="C62" s="698"/>
    </row>
    <row r="63" spans="1:3" ht="42.75">
      <c r="C63" s="684" t="s">
        <v>683</v>
      </c>
    </row>
    <row r="64" spans="1:3" ht="14.25">
      <c r="C64" s="684"/>
    </row>
    <row r="65" spans="1:5" ht="99.75">
      <c r="A65" s="693" t="s">
        <v>641</v>
      </c>
      <c r="B65" s="692" t="s">
        <v>607</v>
      </c>
      <c r="C65" s="691" t="s">
        <v>682</v>
      </c>
    </row>
    <row r="66" spans="1:5" ht="14.25">
      <c r="A66" s="693"/>
      <c r="B66" s="692"/>
      <c r="C66" s="684"/>
    </row>
    <row r="67" spans="1:5" ht="14.25">
      <c r="A67" s="693" t="s">
        <v>681</v>
      </c>
      <c r="B67" s="692" t="s">
        <v>607</v>
      </c>
      <c r="C67" s="691" t="s">
        <v>680</v>
      </c>
    </row>
    <row r="68" spans="1:5" ht="14.25">
      <c r="A68" s="693"/>
      <c r="B68" s="692"/>
      <c r="C68" s="691"/>
    </row>
    <row r="69" spans="1:5" ht="28.5">
      <c r="A69" s="693" t="s">
        <v>679</v>
      </c>
      <c r="B69" s="692" t="s">
        <v>607</v>
      </c>
      <c r="C69" s="691" t="s">
        <v>678</v>
      </c>
    </row>
    <row r="70" spans="1:5" ht="14.25">
      <c r="A70" s="693"/>
      <c r="B70" s="692"/>
      <c r="C70" s="705"/>
    </row>
    <row r="71" spans="1:5" ht="57.75">
      <c r="A71" s="693" t="s">
        <v>677</v>
      </c>
      <c r="B71" s="692" t="s">
        <v>607</v>
      </c>
      <c r="C71" s="710" t="s">
        <v>676</v>
      </c>
    </row>
    <row r="72" spans="1:5" ht="14.25">
      <c r="C72" s="684"/>
    </row>
    <row r="73" spans="1:5" ht="43.5">
      <c r="A73" s="689" t="s">
        <v>675</v>
      </c>
      <c r="B73" s="688" t="s">
        <v>601</v>
      </c>
      <c r="C73" s="690" t="s">
        <v>674</v>
      </c>
    </row>
    <row r="74" spans="1:5" ht="15">
      <c r="A74" s="689"/>
      <c r="B74" s="688"/>
      <c r="C74" s="690"/>
    </row>
    <row r="75" spans="1:5" ht="14.25">
      <c r="A75" s="689"/>
      <c r="B75" s="688"/>
      <c r="C75" s="684" t="s">
        <v>668</v>
      </c>
    </row>
    <row r="76" spans="1:5" ht="28.5">
      <c r="A76" s="689"/>
      <c r="B76" s="688"/>
      <c r="C76" s="709" t="s">
        <v>599</v>
      </c>
    </row>
    <row r="77" spans="1:5" ht="15">
      <c r="A77" s="689"/>
      <c r="B77" s="688"/>
      <c r="C77" s="690"/>
    </row>
    <row r="78" spans="1:5" ht="42.75">
      <c r="A78" s="689"/>
      <c r="B78" s="688"/>
      <c r="C78" s="684" t="s">
        <v>673</v>
      </c>
      <c r="E78" s="1"/>
    </row>
    <row r="79" spans="1:5" ht="14.25">
      <c r="A79" s="689"/>
      <c r="B79" s="688"/>
      <c r="C79" s="684"/>
    </row>
    <row r="80" spans="1:5" ht="15">
      <c r="A80" s="689" t="s">
        <v>672</v>
      </c>
      <c r="B80" s="688" t="s">
        <v>601</v>
      </c>
      <c r="C80" s="690" t="s">
        <v>671</v>
      </c>
    </row>
    <row r="81" spans="1:3" ht="14.25">
      <c r="C81" s="684"/>
    </row>
    <row r="82" spans="1:3" ht="85.5">
      <c r="A82" s="686" t="s">
        <v>670</v>
      </c>
      <c r="B82" s="685" t="s">
        <v>597</v>
      </c>
      <c r="C82" s="710" t="s">
        <v>669</v>
      </c>
    </row>
    <row r="83" spans="1:3" ht="14.25">
      <c r="A83" s="686"/>
      <c r="B83" s="685"/>
      <c r="C83" s="684"/>
    </row>
    <row r="84" spans="1:3" ht="14.25">
      <c r="A84" s="686"/>
      <c r="B84" s="685"/>
      <c r="C84" s="684" t="s">
        <v>668</v>
      </c>
    </row>
    <row r="85" spans="1:3" ht="28.5">
      <c r="A85" s="686"/>
      <c r="B85" s="685"/>
      <c r="C85" s="709" t="s">
        <v>599</v>
      </c>
    </row>
    <row r="86" spans="1:3" ht="14.25">
      <c r="A86" s="686"/>
      <c r="B86" s="685"/>
      <c r="C86" s="684"/>
    </row>
    <row r="87" spans="1:3" ht="14.25">
      <c r="A87" s="686" t="s">
        <v>667</v>
      </c>
      <c r="B87" s="685" t="s">
        <v>597</v>
      </c>
      <c r="C87" s="684" t="s">
        <v>666</v>
      </c>
    </row>
    <row r="88" spans="1:3" ht="14.25">
      <c r="A88" s="686"/>
      <c r="B88" s="685"/>
      <c r="C88" s="684"/>
    </row>
    <row r="89" spans="1:3" ht="71.25">
      <c r="A89" s="686" t="s">
        <v>665</v>
      </c>
      <c r="B89" s="685" t="s">
        <v>597</v>
      </c>
      <c r="C89" s="684" t="s">
        <v>664</v>
      </c>
    </row>
    <row r="90" spans="1:3" ht="14.25">
      <c r="A90" s="686"/>
      <c r="B90" s="685"/>
      <c r="C90" s="684"/>
    </row>
    <row r="91" spans="1:3" ht="14.25">
      <c r="A91" s="686" t="s">
        <v>663</v>
      </c>
      <c r="B91" s="685" t="s">
        <v>597</v>
      </c>
      <c r="C91" s="684" t="s">
        <v>662</v>
      </c>
    </row>
    <row r="92" spans="1:3" ht="14.25">
      <c r="C92" s="684"/>
    </row>
    <row r="93" spans="1:3" ht="14.25">
      <c r="C93" s="684"/>
    </row>
    <row r="94" spans="1:3" ht="14.25">
      <c r="C94" s="684"/>
    </row>
    <row r="95" spans="1:3" ht="14.25">
      <c r="C95" s="684"/>
    </row>
    <row r="96" spans="1:3" ht="54">
      <c r="C96" s="708" t="s">
        <v>661</v>
      </c>
    </row>
    <row r="97" spans="1:7" ht="14.25">
      <c r="C97" s="707"/>
    </row>
    <row r="98" spans="1:7" ht="28.5">
      <c r="C98" s="696" t="s">
        <v>660</v>
      </c>
    </row>
    <row r="99" spans="1:7" ht="14.25">
      <c r="C99" s="696"/>
    </row>
    <row r="100" spans="1:7" ht="28.5">
      <c r="C100" s="696" t="s">
        <v>637</v>
      </c>
    </row>
    <row r="101" spans="1:7" ht="14.25">
      <c r="C101" s="696"/>
    </row>
    <row r="102" spans="1:7" ht="72">
      <c r="A102" s="689" t="s">
        <v>126</v>
      </c>
      <c r="B102" s="688" t="s">
        <v>601</v>
      </c>
      <c r="C102" s="684" t="s">
        <v>659</v>
      </c>
    </row>
    <row r="103" spans="1:7" ht="14.25">
      <c r="A103" s="689"/>
      <c r="B103" s="688"/>
      <c r="C103" s="684"/>
    </row>
    <row r="104" spans="1:7" ht="15">
      <c r="A104" s="689" t="s">
        <v>127</v>
      </c>
      <c r="B104" s="688" t="s">
        <v>601</v>
      </c>
      <c r="C104" s="684" t="s">
        <v>658</v>
      </c>
    </row>
    <row r="105" spans="1:7" ht="14.25">
      <c r="C105" s="684"/>
    </row>
    <row r="106" spans="1:7" ht="86.25">
      <c r="A106" s="693" t="s">
        <v>634</v>
      </c>
      <c r="B106" s="692" t="s">
        <v>607</v>
      </c>
      <c r="C106" s="684" t="s">
        <v>657</v>
      </c>
      <c r="G106" s="706"/>
    </row>
    <row r="107" spans="1:7" ht="14.25">
      <c r="A107" s="693"/>
      <c r="B107" s="692"/>
      <c r="C107" s="684"/>
    </row>
    <row r="108" spans="1:7" ht="28.5">
      <c r="A108" s="693" t="s">
        <v>128</v>
      </c>
      <c r="B108" s="692" t="s">
        <v>607</v>
      </c>
      <c r="C108" s="684" t="s">
        <v>656</v>
      </c>
    </row>
    <row r="109" spans="1:7" ht="14.25">
      <c r="A109" s="693"/>
      <c r="B109" s="692"/>
      <c r="C109" s="684"/>
    </row>
    <row r="110" spans="1:7" ht="43.5">
      <c r="A110" s="693" t="s">
        <v>631</v>
      </c>
      <c r="B110" s="692" t="s">
        <v>607</v>
      </c>
      <c r="C110" s="684" t="s">
        <v>655</v>
      </c>
    </row>
    <row r="111" spans="1:7" ht="14.25">
      <c r="A111" s="693"/>
      <c r="B111" s="692"/>
      <c r="C111" s="705"/>
    </row>
    <row r="112" spans="1:7" ht="14.25">
      <c r="A112" s="693" t="s">
        <v>129</v>
      </c>
      <c r="B112" s="692" t="s">
        <v>607</v>
      </c>
      <c r="C112" s="691" t="s">
        <v>654</v>
      </c>
    </row>
    <row r="113" spans="1:3" ht="29.25">
      <c r="C113" s="703" t="s">
        <v>653</v>
      </c>
    </row>
    <row r="114" spans="1:3" ht="29.25">
      <c r="C114" s="704" t="s">
        <v>652</v>
      </c>
    </row>
    <row r="115" spans="1:3" ht="29.25">
      <c r="C115" s="703" t="s">
        <v>651</v>
      </c>
    </row>
    <row r="116" spans="1:3" ht="15">
      <c r="C116" s="703"/>
    </row>
    <row r="117" spans="1:3" ht="28.5">
      <c r="C117" s="702" t="s">
        <v>650</v>
      </c>
    </row>
    <row r="118" spans="1:3" ht="14.25">
      <c r="C118" s="696"/>
    </row>
    <row r="119" spans="1:3" ht="28.5">
      <c r="A119" s="686" t="s">
        <v>130</v>
      </c>
      <c r="B119" s="685" t="s">
        <v>597</v>
      </c>
      <c r="C119" s="684" t="s">
        <v>649</v>
      </c>
    </row>
    <row r="120" spans="1:3" ht="14.25">
      <c r="C120" s="684"/>
    </row>
    <row r="121" spans="1:3" ht="42.75">
      <c r="A121" s="693" t="s">
        <v>131</v>
      </c>
      <c r="B121" s="692" t="s">
        <v>607</v>
      </c>
      <c r="C121" s="691" t="s">
        <v>648</v>
      </c>
    </row>
    <row r="122" spans="1:3" ht="14.25">
      <c r="A122" s="693"/>
      <c r="B122" s="692"/>
      <c r="C122" s="684"/>
    </row>
    <row r="123" spans="1:3" ht="57">
      <c r="A123" s="693" t="s">
        <v>132</v>
      </c>
      <c r="B123" s="692" t="s">
        <v>607</v>
      </c>
      <c r="C123" s="691" t="s">
        <v>647</v>
      </c>
    </row>
    <row r="124" spans="1:3" ht="14.25">
      <c r="A124" s="693"/>
      <c r="B124" s="692"/>
      <c r="C124" s="684"/>
    </row>
    <row r="125" spans="1:3" ht="42.75">
      <c r="A125" s="693" t="s">
        <v>610</v>
      </c>
      <c r="B125" s="692" t="s">
        <v>607</v>
      </c>
      <c r="C125" s="691" t="s">
        <v>646</v>
      </c>
    </row>
    <row r="126" spans="1:3" ht="14.25">
      <c r="A126" s="693"/>
      <c r="B126" s="692"/>
      <c r="C126" s="684"/>
    </row>
    <row r="127" spans="1:3" ht="42.75">
      <c r="A127" s="693" t="s">
        <v>608</v>
      </c>
      <c r="B127" s="692" t="s">
        <v>607</v>
      </c>
      <c r="C127" s="691" t="s">
        <v>645</v>
      </c>
    </row>
    <row r="128" spans="1:3" ht="14.25">
      <c r="A128" s="693"/>
      <c r="B128" s="692"/>
      <c r="C128" s="684"/>
    </row>
    <row r="129" spans="1:3" ht="42.75">
      <c r="A129" s="693" t="s">
        <v>605</v>
      </c>
      <c r="B129" s="692" t="s">
        <v>607</v>
      </c>
      <c r="C129" s="691" t="s">
        <v>644</v>
      </c>
    </row>
    <row r="130" spans="1:3" ht="14.25">
      <c r="C130" s="684"/>
    </row>
    <row r="131" spans="1:3" ht="14.25">
      <c r="A131" s="686" t="s">
        <v>602</v>
      </c>
      <c r="B131" s="685" t="s">
        <v>597</v>
      </c>
      <c r="C131" s="684" t="s">
        <v>643</v>
      </c>
    </row>
    <row r="132" spans="1:3" ht="14.25">
      <c r="C132" s="684"/>
    </row>
    <row r="133" spans="1:3" ht="72">
      <c r="A133" s="689" t="s">
        <v>598</v>
      </c>
      <c r="B133" s="688" t="s">
        <v>601</v>
      </c>
      <c r="C133" s="690" t="s">
        <v>642</v>
      </c>
    </row>
    <row r="134" spans="1:3" ht="15">
      <c r="A134" s="689"/>
      <c r="B134" s="688"/>
      <c r="C134" s="690"/>
    </row>
    <row r="135" spans="1:3" ht="14.25">
      <c r="A135" s="689"/>
      <c r="B135" s="688"/>
      <c r="C135" s="684" t="s">
        <v>603</v>
      </c>
    </row>
    <row r="136" spans="1:3" ht="30" customHeight="1">
      <c r="A136" s="689"/>
      <c r="B136" s="688"/>
      <c r="C136" s="687" t="s">
        <v>599</v>
      </c>
    </row>
    <row r="137" spans="1:3" ht="14.25" customHeight="1">
      <c r="A137" s="689"/>
      <c r="B137" s="688"/>
      <c r="C137" s="684"/>
    </row>
    <row r="138" spans="1:3" ht="15">
      <c r="A138" s="689" t="s">
        <v>641</v>
      </c>
      <c r="B138" s="688" t="s">
        <v>601</v>
      </c>
      <c r="C138" s="690" t="s">
        <v>640</v>
      </c>
    </row>
    <row r="139" spans="1:3" ht="14.25">
      <c r="C139" s="701"/>
    </row>
    <row r="140" spans="1:3" ht="14.25">
      <c r="C140" s="701"/>
    </row>
    <row r="141" spans="1:3" ht="14.25">
      <c r="C141" s="701"/>
    </row>
    <row r="142" spans="1:3" ht="14.25">
      <c r="C142" s="701"/>
    </row>
    <row r="143" spans="1:3" ht="54">
      <c r="C143" s="700" t="s">
        <v>639</v>
      </c>
    </row>
    <row r="144" spans="1:3" ht="14.25">
      <c r="C144" s="699"/>
    </row>
    <row r="145" spans="1:3" ht="28.5">
      <c r="C145" s="684" t="s">
        <v>638</v>
      </c>
    </row>
    <row r="146" spans="1:3" ht="14.25">
      <c r="C146" s="684"/>
    </row>
    <row r="147" spans="1:3" ht="28.5">
      <c r="C147" s="696" t="s">
        <v>637</v>
      </c>
    </row>
    <row r="148" spans="1:3" ht="14.25">
      <c r="C148" s="696"/>
    </row>
    <row r="149" spans="1:3" ht="57.75">
      <c r="A149" s="689" t="s">
        <v>126</v>
      </c>
      <c r="B149" s="688" t="s">
        <v>601</v>
      </c>
      <c r="C149" s="684" t="s">
        <v>636</v>
      </c>
    </row>
    <row r="150" spans="1:3" ht="14.25">
      <c r="A150" s="689"/>
      <c r="B150" s="688"/>
      <c r="C150" s="684"/>
    </row>
    <row r="151" spans="1:3" ht="15">
      <c r="A151" s="689" t="s">
        <v>127</v>
      </c>
      <c r="B151" s="688" t="s">
        <v>601</v>
      </c>
      <c r="C151" s="696" t="s">
        <v>635</v>
      </c>
    </row>
    <row r="152" spans="1:3" ht="14.25">
      <c r="C152" s="684"/>
    </row>
    <row r="153" spans="1:3" ht="85.5">
      <c r="A153" s="693" t="s">
        <v>634</v>
      </c>
      <c r="B153" s="692" t="s">
        <v>607</v>
      </c>
      <c r="C153" s="684" t="s">
        <v>633</v>
      </c>
    </row>
    <row r="154" spans="1:3" ht="14.25">
      <c r="A154" s="693"/>
      <c r="B154" s="692"/>
      <c r="C154" s="698"/>
    </row>
    <row r="155" spans="1:3" ht="28.5">
      <c r="A155" s="693" t="s">
        <v>128</v>
      </c>
      <c r="B155" s="692" t="s">
        <v>607</v>
      </c>
      <c r="C155" s="684" t="s">
        <v>632</v>
      </c>
    </row>
    <row r="156" spans="1:3" ht="14.25">
      <c r="C156" s="684"/>
    </row>
    <row r="157" spans="1:3" ht="72">
      <c r="A157" s="689" t="s">
        <v>631</v>
      </c>
      <c r="B157" s="688" t="s">
        <v>601</v>
      </c>
      <c r="C157" s="684" t="s">
        <v>630</v>
      </c>
    </row>
    <row r="158" spans="1:3" ht="14.25">
      <c r="A158" s="689"/>
      <c r="B158" s="688"/>
      <c r="C158" s="684"/>
    </row>
    <row r="159" spans="1:3" ht="71.25">
      <c r="C159" s="696" t="s">
        <v>629</v>
      </c>
    </row>
    <row r="160" spans="1:3" ht="14.25">
      <c r="C160" s="696"/>
    </row>
    <row r="161" spans="1:3" ht="28.5">
      <c r="A161" s="693" t="s">
        <v>129</v>
      </c>
      <c r="B161" s="692" t="s">
        <v>607</v>
      </c>
      <c r="C161" s="691" t="s">
        <v>628</v>
      </c>
    </row>
    <row r="162" spans="1:3" ht="14.25">
      <c r="A162" s="693"/>
      <c r="B162" s="692"/>
      <c r="C162" s="684"/>
    </row>
    <row r="163" spans="1:3" ht="85.5">
      <c r="A163" s="693" t="s">
        <v>130</v>
      </c>
      <c r="B163" s="692" t="s">
        <v>607</v>
      </c>
      <c r="C163" s="697" t="s">
        <v>627</v>
      </c>
    </row>
    <row r="164" spans="1:3" ht="14.25">
      <c r="C164" s="684"/>
    </row>
    <row r="165" spans="1:3" ht="43.5">
      <c r="A165" s="689" t="s">
        <v>131</v>
      </c>
      <c r="B165" s="688" t="s">
        <v>601</v>
      </c>
      <c r="C165" s="690" t="s">
        <v>626</v>
      </c>
    </row>
    <row r="166" spans="1:3" ht="15">
      <c r="A166" s="689"/>
      <c r="B166" s="688"/>
      <c r="C166" s="690"/>
    </row>
    <row r="167" spans="1:3" ht="28.5">
      <c r="A167" s="689"/>
      <c r="B167" s="688"/>
      <c r="C167" s="684" t="s">
        <v>625</v>
      </c>
    </row>
    <row r="168" spans="1:3" ht="14.25">
      <c r="A168" s="689"/>
      <c r="B168" s="688"/>
      <c r="C168" s="684"/>
    </row>
    <row r="169" spans="1:3" ht="15">
      <c r="A169" s="689" t="s">
        <v>132</v>
      </c>
      <c r="B169" s="688" t="s">
        <v>601</v>
      </c>
      <c r="C169" s="690" t="s">
        <v>624</v>
      </c>
    </row>
    <row r="170" spans="1:3" ht="15">
      <c r="A170" s="689"/>
      <c r="B170" s="688"/>
      <c r="C170" s="690"/>
    </row>
    <row r="171" spans="1:3" ht="28.5">
      <c r="C171" s="696" t="s">
        <v>623</v>
      </c>
    </row>
    <row r="172" spans="1:3" ht="14.25">
      <c r="C172" s="684"/>
    </row>
    <row r="173" spans="1:3" ht="57">
      <c r="C173" s="696" t="s">
        <v>622</v>
      </c>
    </row>
    <row r="174" spans="1:3" ht="33.75" customHeight="1">
      <c r="C174" s="696" t="s">
        <v>621</v>
      </c>
    </row>
    <row r="175" spans="1:3" ht="28.5">
      <c r="C175" s="696" t="s">
        <v>620</v>
      </c>
    </row>
    <row r="176" spans="1:3" ht="14.25">
      <c r="C176" s="696" t="s">
        <v>619</v>
      </c>
    </row>
    <row r="177" spans="1:3" ht="28.5">
      <c r="C177" s="696" t="s">
        <v>618</v>
      </c>
    </row>
    <row r="178" spans="1:3" ht="14.25">
      <c r="C178" s="696" t="s">
        <v>617</v>
      </c>
    </row>
    <row r="179" spans="1:3" ht="14.25">
      <c r="C179" s="696"/>
    </row>
    <row r="180" spans="1:3" ht="28.5">
      <c r="C180" s="696" t="s">
        <v>616</v>
      </c>
    </row>
    <row r="181" spans="1:3" ht="14.25">
      <c r="C181" s="696"/>
    </row>
    <row r="182" spans="1:3" ht="71.25">
      <c r="C182" s="696" t="s">
        <v>615</v>
      </c>
    </row>
    <row r="183" spans="1:3" ht="42.75">
      <c r="C183" s="696" t="s">
        <v>614</v>
      </c>
    </row>
    <row r="184" spans="1:3" ht="42.75">
      <c r="C184" s="696" t="s">
        <v>613</v>
      </c>
    </row>
    <row r="185" spans="1:3" ht="28.5">
      <c r="C185" s="696" t="s">
        <v>612</v>
      </c>
    </row>
    <row r="186" spans="1:3" ht="71.25">
      <c r="C186" s="695" t="s">
        <v>611</v>
      </c>
    </row>
    <row r="187" spans="1:3" ht="14.25">
      <c r="C187" s="694"/>
    </row>
    <row r="188" spans="1:3" ht="156.75">
      <c r="A188" s="693" t="s">
        <v>610</v>
      </c>
      <c r="B188" s="692" t="s">
        <v>607</v>
      </c>
      <c r="C188" s="691" t="s">
        <v>609</v>
      </c>
    </row>
    <row r="189" spans="1:3" ht="14.25">
      <c r="A189" s="693"/>
      <c r="B189" s="692"/>
      <c r="C189" s="684"/>
    </row>
    <row r="190" spans="1:3" ht="28.5">
      <c r="A190" s="693" t="s">
        <v>608</v>
      </c>
      <c r="B190" s="692" t="s">
        <v>607</v>
      </c>
      <c r="C190" s="691" t="s">
        <v>606</v>
      </c>
    </row>
    <row r="191" spans="1:3" ht="14.25">
      <c r="C191" s="684"/>
    </row>
    <row r="192" spans="1:3" ht="57.75">
      <c r="A192" s="689" t="s">
        <v>605</v>
      </c>
      <c r="B192" s="688" t="s">
        <v>601</v>
      </c>
      <c r="C192" s="690" t="s">
        <v>604</v>
      </c>
    </row>
    <row r="193" spans="1:3" ht="15">
      <c r="A193" s="689"/>
      <c r="B193" s="688"/>
      <c r="C193" s="690"/>
    </row>
    <row r="194" spans="1:3" ht="14.25">
      <c r="A194" s="689"/>
      <c r="B194" s="688"/>
      <c r="C194" s="684" t="s">
        <v>603</v>
      </c>
    </row>
    <row r="195" spans="1:3" ht="14.25">
      <c r="A195" s="689"/>
      <c r="B195" s="688"/>
      <c r="C195" s="684"/>
    </row>
    <row r="196" spans="1:3" ht="15">
      <c r="A196" s="689" t="s">
        <v>602</v>
      </c>
      <c r="B196" s="688" t="s">
        <v>601</v>
      </c>
      <c r="C196" s="690" t="s">
        <v>600</v>
      </c>
    </row>
    <row r="197" spans="1:3" ht="28.5">
      <c r="A197" s="689"/>
      <c r="B197" s="688"/>
      <c r="C197" s="687" t="s">
        <v>599</v>
      </c>
    </row>
    <row r="198" spans="1:3" ht="14.25">
      <c r="C198" s="684"/>
    </row>
    <row r="199" spans="1:3" ht="28.5">
      <c r="A199" s="686" t="s">
        <v>598</v>
      </c>
      <c r="B199" s="685" t="s">
        <v>597</v>
      </c>
      <c r="C199" s="684" t="s">
        <v>596</v>
      </c>
    </row>
    <row r="200" spans="1:3" ht="14.25">
      <c r="C200" s="683"/>
    </row>
    <row r="202" spans="1:3">
      <c r="C202" s="682" t="s">
        <v>595</v>
      </c>
    </row>
    <row r="203" spans="1:3">
      <c r="C203" s="681" t="s">
        <v>594</v>
      </c>
    </row>
    <row r="204" spans="1:3">
      <c r="C204" s="681"/>
    </row>
    <row r="205" spans="1:3">
      <c r="C205" s="681"/>
    </row>
    <row r="206" spans="1:3">
      <c r="C206" s="681"/>
    </row>
    <row r="208" spans="1:3">
      <c r="C208" s="681"/>
    </row>
    <row r="211" spans="3:3" ht="25.5">
      <c r="C211" s="681" t="s">
        <v>593</v>
      </c>
    </row>
  </sheetData>
  <mergeCells count="3">
    <mergeCell ref="A8:B8"/>
    <mergeCell ref="A9:B9"/>
    <mergeCell ref="A10:B10"/>
  </mergeCells>
  <printOptions horizontalCentered="1" headings="1"/>
  <pageMargins left="0.45" right="0.45" top="0.75" bottom="0.75" header="0.3" footer="0.3"/>
  <pageSetup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rowBreaks count="2" manualBreakCount="2">
    <brk id="18" max="16383" man="1"/>
    <brk id="94" max="16383" man="1"/>
  </rowBreaks>
  <drawing r:id="rId2"/>
  <legacyDrawing r:id="rId3"/>
  <oleObjects>
    <mc:AlternateContent xmlns:mc="http://schemas.openxmlformats.org/markup-compatibility/2006">
      <mc:Choice Requires="x14">
        <oleObject progId="Document" dvAspect="DVASPECT_ICON" shapeId="250882" r:id="rId4">
          <objectPr defaultSize="0" autoPict="0" r:id="rId5">
            <anchor moveWithCells="1">
              <from>
                <xdr:col>1</xdr:col>
                <xdr:colOff>228600</xdr:colOff>
                <xdr:row>204</xdr:row>
                <xdr:rowOff>0</xdr:rowOff>
              </from>
              <to>
                <xdr:col>2</xdr:col>
                <xdr:colOff>600075</xdr:colOff>
                <xdr:row>208</xdr:row>
                <xdr:rowOff>104775</xdr:rowOff>
              </to>
            </anchor>
          </objectPr>
        </oleObject>
      </mc:Choice>
      <mc:Fallback>
        <oleObject progId="Document" dvAspect="DVASPECT_ICON" shapeId="250882" r:id="rId4"/>
      </mc:Fallback>
    </mc:AlternateContent>
    <mc:AlternateContent xmlns:mc="http://schemas.openxmlformats.org/markup-compatibility/2006">
      <mc:Choice Requires="x14">
        <oleObject progId="Document" dvAspect="DVASPECT_ICON" shapeId="250883" r:id="rId6">
          <objectPr defaultSize="0" autoPict="0" r:id="rId7">
            <anchor moveWithCells="1">
              <from>
                <xdr:col>2</xdr:col>
                <xdr:colOff>2162175</xdr:colOff>
                <xdr:row>204</xdr:row>
                <xdr:rowOff>9525</xdr:rowOff>
              </from>
              <to>
                <xdr:col>2</xdr:col>
                <xdr:colOff>2771775</xdr:colOff>
                <xdr:row>208</xdr:row>
                <xdr:rowOff>95250</xdr:rowOff>
              </to>
            </anchor>
          </objectPr>
        </oleObject>
      </mc:Choice>
      <mc:Fallback>
        <oleObject progId="Document" dvAspect="DVASPECT_ICON" shapeId="250883" r:id="rId6"/>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1388C-3851-4509-B105-D947A59D797E}">
  <sheetPr codeName="Sheet26">
    <tabColor theme="4"/>
    <pageSetUpPr fitToPage="1"/>
  </sheetPr>
  <dimension ref="A1"/>
  <sheetViews>
    <sheetView workbookViewId="0">
      <selection activeCell="S8" sqref="S8"/>
    </sheetView>
  </sheetViews>
  <sheetFormatPr defaultRowHeight="12.75"/>
  <cols>
    <col min="1" max="1" width="89.140625" customWidth="1"/>
  </cols>
  <sheetData>
    <row r="1" spans="1:1">
      <c r="A1" t="s">
        <v>913</v>
      </c>
    </row>
  </sheetData>
  <printOptions horizontalCentered="1" headings="1"/>
  <pageMargins left="0.45" right="0.45" top="0.75" bottom="0.75" header="0.3" footer="0.3"/>
  <pageSetup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7">
    <tabColor rgb="FFFFFF00"/>
    <pageSetUpPr fitToPage="1"/>
  </sheetPr>
  <dimension ref="A1:C4"/>
  <sheetViews>
    <sheetView showGridLines="0" workbookViewId="0">
      <selection activeCell="S8" sqref="S8"/>
    </sheetView>
  </sheetViews>
  <sheetFormatPr defaultRowHeight="12.75"/>
  <cols>
    <col min="1" max="1" width="9.42578125" bestFit="1" customWidth="1"/>
    <col min="2" max="2" width="11" bestFit="1" customWidth="1"/>
    <col min="3" max="3" width="79.42578125" customWidth="1"/>
  </cols>
  <sheetData>
    <row r="1" spans="1:3" ht="68.849999999999994" customHeight="1">
      <c r="C1" s="247" t="s">
        <v>152</v>
      </c>
    </row>
    <row r="2" spans="1:3" ht="13.5" thickBot="1"/>
    <row r="3" spans="1:3">
      <c r="A3" s="237" t="s">
        <v>70</v>
      </c>
      <c r="B3" s="238" t="s">
        <v>15</v>
      </c>
      <c r="C3" s="238" t="s">
        <v>71</v>
      </c>
    </row>
    <row r="4" spans="1:3">
      <c r="A4" s="244">
        <v>1</v>
      </c>
      <c r="B4" s="245"/>
      <c r="C4" s="246" t="s">
        <v>153</v>
      </c>
    </row>
  </sheetData>
  <phoneticPr fontId="57" type="noConversion"/>
  <printOptions horizontalCentered="1" headings="1"/>
  <pageMargins left="0.45" right="0.45" top="0.75" bottom="0.75" header="0.3" footer="0.3"/>
  <pageSetup scale="95"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pageSetUpPr fitToPage="1"/>
  </sheetPr>
  <dimension ref="A1:F72"/>
  <sheetViews>
    <sheetView showGridLines="0" view="pageLayout" topLeftCell="A59" zoomScaleNormal="85" workbookViewId="0">
      <selection activeCell="E82" sqref="E82"/>
    </sheetView>
  </sheetViews>
  <sheetFormatPr defaultRowHeight="12.75"/>
  <cols>
    <col min="1" max="1" width="27.5703125" bestFit="1" customWidth="1"/>
    <col min="2" max="2" width="51.5703125" customWidth="1"/>
    <col min="3" max="3" width="5.85546875" customWidth="1"/>
    <col min="4" max="4" width="5.42578125" customWidth="1"/>
    <col min="5" max="5" width="21.85546875" bestFit="1" customWidth="1"/>
    <col min="6" max="6" width="74.140625" customWidth="1"/>
  </cols>
  <sheetData>
    <row r="1" spans="1:6" ht="18.95" customHeight="1">
      <c r="A1" s="1166" t="s">
        <v>914</v>
      </c>
      <c r="B1" s="1166"/>
      <c r="C1" s="1166"/>
      <c r="D1" s="1166"/>
      <c r="E1" s="1166"/>
      <c r="F1" s="1166"/>
    </row>
    <row r="2" spans="1:6" ht="15">
      <c r="A2" s="1167" t="s">
        <v>147</v>
      </c>
      <c r="B2" s="1167"/>
      <c r="C2" s="1167"/>
      <c r="D2" s="1167"/>
      <c r="E2" s="1167"/>
      <c r="F2" s="1167"/>
    </row>
    <row r="3" spans="1:6" ht="15.95" customHeight="1" thickBot="1">
      <c r="A3" s="880">
        <v>1</v>
      </c>
      <c r="B3" s="1163" t="s">
        <v>880</v>
      </c>
      <c r="C3" s="1163"/>
      <c r="D3" s="1163"/>
      <c r="E3" s="1163"/>
      <c r="F3" s="1163"/>
    </row>
    <row r="4" spans="1:6" ht="15" thickBot="1">
      <c r="A4" s="852" t="s">
        <v>881</v>
      </c>
      <c r="B4" s="853" t="str">
        <f>IF('Change Type Wizard'!A37="","Cell propogated from 'Change Type Wizard'",'Change Type Wizard'!A37)</f>
        <v>Cell propogated from 'Change Type Wizard'</v>
      </c>
      <c r="C4" s="879"/>
      <c r="D4" s="879"/>
      <c r="E4" s="879"/>
      <c r="F4" s="879"/>
    </row>
    <row r="5" spans="1:6" ht="29.1" customHeight="1" thickBot="1">
      <c r="A5" s="937">
        <v>2</v>
      </c>
      <c r="B5" s="1163" t="s">
        <v>915</v>
      </c>
      <c r="C5" s="1163"/>
      <c r="D5" s="1163"/>
      <c r="E5" s="1163"/>
      <c r="F5" s="1163"/>
    </row>
    <row r="6" spans="1:6" ht="13.5" thickBot="1">
      <c r="A6" s="852" t="s">
        <v>729</v>
      </c>
      <c r="B6" s="896" t="s">
        <v>730</v>
      </c>
      <c r="C6" s="243"/>
      <c r="D6" s="243"/>
      <c r="E6" s="243"/>
      <c r="F6" s="243"/>
    </row>
    <row r="7" spans="1:6" s="242" customFormat="1" ht="15">
      <c r="A7" s="937">
        <v>3</v>
      </c>
      <c r="B7" s="1163" t="s">
        <v>916</v>
      </c>
      <c r="C7" s="1163"/>
      <c r="D7" s="1163"/>
      <c r="E7" s="1163"/>
      <c r="F7" s="1163"/>
    </row>
    <row r="8" spans="1:6" s="242" customFormat="1" ht="42" customHeight="1">
      <c r="A8" s="937">
        <v>4</v>
      </c>
      <c r="B8" s="1163" t="s">
        <v>932</v>
      </c>
      <c r="C8" s="1163"/>
      <c r="D8" s="1163"/>
      <c r="E8" s="1163"/>
      <c r="F8" s="1163"/>
    </row>
    <row r="9" spans="1:6" s="242" customFormat="1">
      <c r="A9" s="938"/>
      <c r="B9" s="725" t="s">
        <v>731</v>
      </c>
      <c r="C9" s="243"/>
      <c r="D9" s="243"/>
      <c r="E9" s="243"/>
      <c r="F9" s="243"/>
    </row>
    <row r="10" spans="1:6" s="242" customFormat="1" ht="15">
      <c r="A10" s="937">
        <v>5</v>
      </c>
      <c r="B10" s="1163" t="s">
        <v>918</v>
      </c>
      <c r="C10" s="1163"/>
      <c r="D10" s="1163"/>
      <c r="E10" s="1163"/>
      <c r="F10" s="1163"/>
    </row>
    <row r="11" spans="1:6" s="242" customFormat="1" ht="15">
      <c r="A11" s="869"/>
      <c r="B11" s="878"/>
      <c r="C11" s="878"/>
      <c r="D11" s="878"/>
      <c r="E11" s="878"/>
      <c r="F11" s="878"/>
    </row>
    <row r="12" spans="1:6" ht="32.25" customHeight="1" thickBot="1">
      <c r="A12" s="1164" t="s">
        <v>919</v>
      </c>
      <c r="B12" s="1165"/>
      <c r="C12" s="1165"/>
      <c r="D12" s="1165"/>
      <c r="E12" s="1165"/>
      <c r="F12" s="1165"/>
    </row>
    <row r="13" spans="1:6" ht="66" customHeight="1" thickBot="1">
      <c r="A13" s="894" t="s">
        <v>927</v>
      </c>
      <c r="B13" s="895" t="s">
        <v>928</v>
      </c>
      <c r="C13" s="876" t="s">
        <v>69</v>
      </c>
      <c r="D13" s="876" t="s">
        <v>140</v>
      </c>
      <c r="E13" s="877" t="s">
        <v>917</v>
      </c>
      <c r="F13" s="935" t="s">
        <v>931</v>
      </c>
    </row>
    <row r="14" spans="1:6" ht="24" customHeight="1">
      <c r="A14" s="872">
        <v>1</v>
      </c>
      <c r="B14" s="854" t="s">
        <v>883</v>
      </c>
      <c r="C14" s="241" t="e">
        <f>IF(HLOOKUP($B$4&amp;"1",'APQP Phases &amp; Deliverables'!$D$3:$O$63,18,FALSE)="X","X","")</f>
        <v>#N/A</v>
      </c>
      <c r="D14" s="241" t="e">
        <f>IF(HLOOKUP($B$4&amp;"2",'APQP Phases &amp; Deliverables'!$D$3:$O$63,18,FALSE)="O","X","")</f>
        <v>#N/A</v>
      </c>
      <c r="E14" s="241" t="e">
        <f>IF(AND(C14="",D14=""),"N/A",VLOOKUP($A14,'SL Requirements'!$A$2:$G$11,_xlfn.NUMBERVALUE(RIGHT($B$6,1))+2,FALSE))</f>
        <v>#N/A</v>
      </c>
      <c r="F14" s="873" t="s">
        <v>962</v>
      </c>
    </row>
    <row r="15" spans="1:6" ht="25.5">
      <c r="A15" s="870">
        <v>2</v>
      </c>
      <c r="B15" s="855" t="s">
        <v>884</v>
      </c>
      <c r="C15" s="248" t="e">
        <f>IF(HLOOKUP($B$4&amp;"1",'APQP Phases &amp; Deliverables'!$D$3:$O$63,17,FALSE)="X","X","")</f>
        <v>#N/A</v>
      </c>
      <c r="D15" s="248" t="e">
        <f>IF(HLOOKUP($B$4&amp;"2",'APQP Phases &amp; Deliverables'!$D$3:$O$63,17,FALSE)="O","X","")</f>
        <v>#N/A</v>
      </c>
      <c r="E15" s="248" t="e">
        <f>IF(AND(C15="",D15=""),"N/A",VLOOKUP($A15,'SL Requirements'!$A$2:$G$11,_xlfn.NUMBERVALUE(RIGHT($B$6,1))+2,FALSE))</f>
        <v>#N/A</v>
      </c>
      <c r="F15" s="939" t="s">
        <v>933</v>
      </c>
    </row>
    <row r="16" spans="1:6" ht="42.95" customHeight="1">
      <c r="A16" s="870">
        <v>3</v>
      </c>
      <c r="B16" s="855" t="s">
        <v>261</v>
      </c>
      <c r="C16" s="248" t="e">
        <f>IF(HLOOKUP($B$4&amp;"1",'APQP Phases &amp; Deliverables'!$D$3:$O$63,28,FALSE)="X","X","")</f>
        <v>#N/A</v>
      </c>
      <c r="D16" s="248" t="e">
        <f>IF(HLOOKUP($B$4&amp;"2",'APQP Phases &amp; Deliverables'!$D$3:$O$63,28,FALSE)="O","X","")</f>
        <v>#N/A</v>
      </c>
      <c r="E16" s="248" t="e">
        <f>IF(AND(C16="",D16=""),"N/A",VLOOKUP($A16,'SL Requirements'!$A$2:$G$11,_xlfn.NUMBERVALUE(RIGHT($B$6,1))+2,FALSE))</f>
        <v>#N/A</v>
      </c>
      <c r="F16" s="936" t="s">
        <v>934</v>
      </c>
    </row>
    <row r="17" spans="1:6" ht="38.25">
      <c r="A17" s="870">
        <v>4</v>
      </c>
      <c r="B17" s="855" t="s">
        <v>4</v>
      </c>
      <c r="C17" s="248" t="e">
        <f>IF(HLOOKUP($B$4&amp;"1",'APQP Phases &amp; Deliverables'!$D$3:$O$63,32,FALSE)="X","X","")</f>
        <v>#N/A</v>
      </c>
      <c r="D17" s="248" t="e">
        <f>IF(HLOOKUP($B$4&amp;"2",'APQP Phases &amp; Deliverables'!$D$3:$O$63,32,FALSE)="O","X","")</f>
        <v>#N/A</v>
      </c>
      <c r="E17" s="248" t="e">
        <f>IF(AND(C17="",D17=""),"N/A",VLOOKUP($A17,'SL Requirements'!$A$2:$G$11,_xlfn.NUMBERVALUE(RIGHT($B$6,1))+2,FALSE))</f>
        <v>#N/A</v>
      </c>
      <c r="F17" s="936" t="s">
        <v>935</v>
      </c>
    </row>
    <row r="18" spans="1:6" ht="25.5">
      <c r="A18" s="870">
        <v>5</v>
      </c>
      <c r="B18" s="855" t="s">
        <v>412</v>
      </c>
      <c r="C18" s="248" t="e">
        <f>IF(HLOOKUP($B$4&amp;"1",'APQP Phases &amp; Deliverables'!$D$3:$O$63,34,FALSE)="X","X","")</f>
        <v>#N/A</v>
      </c>
      <c r="D18" s="248" t="e">
        <f>IF(HLOOKUP($B$4&amp;"2",'APQP Phases &amp; Deliverables'!$D$3:$O$63,34,FALSE)="O","X","")</f>
        <v>#N/A</v>
      </c>
      <c r="E18" s="248" t="e">
        <f>IF(AND(C18="",D18=""),"N/A",VLOOKUP($A18,'SL Requirements'!$A$2:$G$11,_xlfn.NUMBERVALUE(RIGHT($B$6,1))+2,FALSE))</f>
        <v>#N/A</v>
      </c>
      <c r="F18" s="936" t="s">
        <v>936</v>
      </c>
    </row>
    <row r="19" spans="1:6" ht="38.25">
      <c r="A19" s="870">
        <v>6</v>
      </c>
      <c r="B19" s="855" t="s">
        <v>885</v>
      </c>
      <c r="C19" s="248" t="e">
        <f>IF(HLOOKUP($B$4&amp;"1",'APQP Phases &amp; Deliverables'!$D$3:$O$63,37,FALSE)="X","X","")</f>
        <v>#N/A</v>
      </c>
      <c r="D19" s="248" t="e">
        <f>IF(HLOOKUP($B$4&amp;"2",'APQP Phases &amp; Deliverables'!$D$3:$O$63,37,FALSE)="O","X","")</f>
        <v>#N/A</v>
      </c>
      <c r="E19" s="248" t="e">
        <f>IF(AND(C19="",D19=""),"N/A",VLOOKUP($A19,'SL Requirements'!$A$2:$G$11,_xlfn.NUMBERVALUE(RIGHT($B$6,1))+2,FALSE))</f>
        <v>#N/A</v>
      </c>
      <c r="F19" s="936" t="s">
        <v>937</v>
      </c>
    </row>
    <row r="20" spans="1:6" ht="32.1" customHeight="1">
      <c r="A20" s="870">
        <v>7</v>
      </c>
      <c r="B20" s="855" t="s">
        <v>5</v>
      </c>
      <c r="C20" s="248" t="e">
        <f>IF(HLOOKUP($B$4&amp;"1",'APQP Phases &amp; Deliverables'!$D$3:$O$63,44,FALSE)="X","X","")</f>
        <v>#N/A</v>
      </c>
      <c r="D20" s="248" t="e">
        <f>IF(HLOOKUP($B$4&amp;"2",'APQP Phases &amp; Deliverables'!$D$3:$O$63,44,FALSE)="O","X","")</f>
        <v>#N/A</v>
      </c>
      <c r="E20" s="248" t="e">
        <f>IF(AND(C20="",D20=""),"N/A",VLOOKUP($A20,'SL Requirements'!$A$2:$G$11,_xlfn.NUMBERVALUE(RIGHT($B$6,1))+2,FALSE))</f>
        <v>#N/A</v>
      </c>
      <c r="F20" s="936" t="s">
        <v>938</v>
      </c>
    </row>
    <row r="21" spans="1:6" ht="24" customHeight="1">
      <c r="A21" s="870">
        <v>8</v>
      </c>
      <c r="B21" s="855" t="s">
        <v>886</v>
      </c>
      <c r="C21" s="248" t="e">
        <f>IF(HLOOKUP($B$4&amp;"1",'APQP Phases &amp; Deliverables'!$D$3:$O$63,39,FALSE)="X","X","")</f>
        <v>#N/A</v>
      </c>
      <c r="D21" s="248" t="e">
        <f>IF(HLOOKUP($B$4&amp;"2",'APQP Phases &amp; Deliverables'!$D$3:$O$63,39,FALSE)="O","X","")</f>
        <v>#N/A</v>
      </c>
      <c r="E21" s="248" t="e">
        <f>IF(AND(C21="",D21=""),"N/A",VLOOKUP($A21,'SL Requirements'!$A$2:$G$11,_xlfn.NUMBERVALUE(RIGHT($B$6,1))+2,FALSE))</f>
        <v>#N/A</v>
      </c>
      <c r="F21" s="874" t="s">
        <v>939</v>
      </c>
    </row>
    <row r="22" spans="1:6" ht="52.5" customHeight="1">
      <c r="A22" s="870">
        <v>9</v>
      </c>
      <c r="B22" s="855" t="s">
        <v>887</v>
      </c>
      <c r="C22" s="248" t="e">
        <f>IF(HLOOKUP($B$4&amp;"1",'APQP Phases &amp; Deliverables'!$D$3:$O$63,48,FALSE)="X","X","")</f>
        <v>#N/A</v>
      </c>
      <c r="D22" s="248" t="e">
        <f>IF(HLOOKUP($B$4&amp;"2",'APQP Phases &amp; Deliverables'!$D$3:$O$63,48,FALSE)="O","X","")</f>
        <v>#N/A</v>
      </c>
      <c r="E22" s="248" t="e">
        <f>IF(AND(C22="",D22=""),"N/A",VLOOKUP($A22,'SL Requirements'!$A$2:$G$11,_xlfn.NUMBERVALUE(RIGHT($B$6,1))+2,FALSE))</f>
        <v>#N/A</v>
      </c>
      <c r="F22" s="936" t="s">
        <v>940</v>
      </c>
    </row>
    <row r="23" spans="1:6" ht="24" customHeight="1" thickBot="1">
      <c r="A23" s="871">
        <v>10</v>
      </c>
      <c r="B23" s="867" t="s">
        <v>888</v>
      </c>
      <c r="C23" s="868" t="e">
        <f>IF(HLOOKUP($B$4&amp;"1",'APQP Phases &amp; Deliverables'!$D$3:$O$63,60,FALSE)="X","X","")</f>
        <v>#N/A</v>
      </c>
      <c r="D23" s="868" t="e">
        <f>IF(HLOOKUP($B$4&amp;"2",'APQP Phases &amp; Deliverables'!$D$3:$O$63,60,FALSE)="O","X","")</f>
        <v>#N/A</v>
      </c>
      <c r="E23" s="868" t="e">
        <f>IF(AND(C23="",D23=""),"N/A",VLOOKUP($A23,'SL Requirements'!$A$2:$G$11,_xlfn.NUMBERVALUE(RIGHT($B$6,1))+2,FALSE))</f>
        <v>#N/A</v>
      </c>
      <c r="F23" s="875" t="s">
        <v>941</v>
      </c>
    </row>
    <row r="24" spans="1:6">
      <c r="A24" s="969"/>
      <c r="B24" s="239"/>
      <c r="C24" s="239"/>
      <c r="D24" s="239"/>
      <c r="E24" s="239"/>
      <c r="F24" s="970"/>
    </row>
    <row r="25" spans="1:6">
      <c r="A25" s="969"/>
      <c r="B25" s="239"/>
      <c r="C25" s="239"/>
      <c r="D25" s="239"/>
      <c r="E25" s="239"/>
      <c r="F25" s="971"/>
    </row>
    <row r="26" spans="1:6">
      <c r="A26" s="969"/>
      <c r="B26" s="239"/>
      <c r="C26" s="239"/>
      <c r="D26" s="239"/>
      <c r="E26" s="239"/>
      <c r="F26" s="971"/>
    </row>
    <row r="27" spans="1:6" ht="28.5" customHeight="1" thickBot="1">
      <c r="A27" s="1160" t="s">
        <v>926</v>
      </c>
      <c r="B27" s="1161"/>
      <c r="C27" s="1161"/>
      <c r="D27" s="1161"/>
      <c r="E27" s="1161"/>
      <c r="F27" s="1162"/>
    </row>
    <row r="28" spans="1:6" ht="74.25" customHeight="1">
      <c r="A28" s="894" t="s">
        <v>920</v>
      </c>
      <c r="B28" s="895" t="s">
        <v>929</v>
      </c>
      <c r="C28" s="886" t="s">
        <v>69</v>
      </c>
      <c r="D28" s="886" t="s">
        <v>140</v>
      </c>
      <c r="E28" s="887"/>
      <c r="F28" s="888" t="s">
        <v>911</v>
      </c>
    </row>
    <row r="29" spans="1:6" ht="18.75">
      <c r="A29" s="1174" t="s">
        <v>921</v>
      </c>
      <c r="B29" s="1175"/>
      <c r="C29" s="1175"/>
      <c r="D29" s="1175"/>
      <c r="E29" s="1175"/>
      <c r="F29" s="1176"/>
    </row>
    <row r="30" spans="1:6" ht="37.5" customHeight="1">
      <c r="A30" s="889">
        <v>1.01</v>
      </c>
      <c r="B30" s="884" t="s">
        <v>804</v>
      </c>
      <c r="C30" s="248" t="e">
        <f>IF(HLOOKUP($B$4&amp;"1",'APQP Phases &amp; Deliverables'!$D$3:$O$63,SUMIF('APQP Phases &amp; Deliverables'!$A:$A,'Summary and Instructions'!$A30,'APQP Phases &amp; Deliverables'!$W:$W),FALSE)="X","X","")</f>
        <v>#N/A</v>
      </c>
      <c r="D30" s="248" t="e">
        <f>IF(HLOOKUP($B$4&amp;"2",'APQP Phases &amp; Deliverables'!$D$3:$O$63,SUMIF('APQP Phases &amp; Deliverables'!$A:$A,'Summary and Instructions'!$A30,'APQP Phases &amp; Deliverables'!$W:$W),FALSE)="X","X","")</f>
        <v>#N/A</v>
      </c>
      <c r="E30" s="882"/>
      <c r="F30" s="1168" t="s">
        <v>963</v>
      </c>
    </row>
    <row r="31" spans="1:6" ht="15.75">
      <c r="A31" s="889">
        <v>1.02</v>
      </c>
      <c r="B31" s="885" t="s">
        <v>803</v>
      </c>
      <c r="C31" s="248" t="e">
        <f>IF(HLOOKUP($B$4&amp;"1",'APQP Phases &amp; Deliverables'!$D$3:$O$63,SUMIF('APQP Phases &amp; Deliverables'!$A:$A,'Summary and Instructions'!$A31,'APQP Phases &amp; Deliverables'!$W:$W),FALSE)="X","X","")</f>
        <v>#N/A</v>
      </c>
      <c r="D31" s="248" t="e">
        <f>IF(HLOOKUP($B$4&amp;"2",'APQP Phases &amp; Deliverables'!$D$3:$O$63,SUMIF('APQP Phases &amp; Deliverables'!$A:$A,'Summary and Instructions'!$A31,'APQP Phases &amp; Deliverables'!$W:$W),FALSE)="X","X","")</f>
        <v>#N/A</v>
      </c>
      <c r="E31" s="882"/>
      <c r="F31" s="1169"/>
    </row>
    <row r="32" spans="1:6" ht="15.75">
      <c r="A32" s="889">
        <v>1.03</v>
      </c>
      <c r="B32" s="885" t="s">
        <v>802</v>
      </c>
      <c r="C32" s="248" t="e">
        <f>IF(HLOOKUP($B$4&amp;"1",'APQP Phases &amp; Deliverables'!$D$3:$O$63,SUMIF('APQP Phases &amp; Deliverables'!$A:$A,'Summary and Instructions'!$A32,'APQP Phases &amp; Deliverables'!$W:$W),FALSE)="X","X","")</f>
        <v>#N/A</v>
      </c>
      <c r="D32" s="248" t="e">
        <f>IF(HLOOKUP($B$4&amp;"2",'APQP Phases &amp; Deliverables'!$D$3:$O$63,SUMIF('APQP Phases &amp; Deliverables'!$A:$A,'Summary and Instructions'!$A32,'APQP Phases &amp; Deliverables'!$W:$W),FALSE)="X","X","")</f>
        <v>#N/A</v>
      </c>
      <c r="E32" s="882"/>
      <c r="F32" s="1169"/>
    </row>
    <row r="33" spans="1:6" ht="15.75">
      <c r="A33" s="889">
        <v>1.04</v>
      </c>
      <c r="B33" s="885" t="s">
        <v>800</v>
      </c>
      <c r="C33" s="248" t="e">
        <f>IF(HLOOKUP($B$4&amp;"1",'APQP Phases &amp; Deliverables'!$D$3:$O$63,SUMIF('APQP Phases &amp; Deliverables'!$A:$A,'Summary and Instructions'!$A33,'APQP Phases &amp; Deliverables'!$W:$W),FALSE)="X","X","")</f>
        <v>#N/A</v>
      </c>
      <c r="D33" s="248" t="e">
        <f>IF(HLOOKUP($B$4&amp;"2",'APQP Phases &amp; Deliverables'!$D$3:$O$63,SUMIF('APQP Phases &amp; Deliverables'!$A:$A,'Summary and Instructions'!$A33,'APQP Phases &amp; Deliverables'!$W:$W),FALSE)="X","X","")</f>
        <v>#N/A</v>
      </c>
      <c r="E33" s="882"/>
      <c r="F33" s="1169"/>
    </row>
    <row r="34" spans="1:6" ht="15.75">
      <c r="A34" s="889">
        <v>1.05</v>
      </c>
      <c r="B34" s="885" t="s">
        <v>799</v>
      </c>
      <c r="C34" s="248" t="e">
        <f>IF(HLOOKUP($B$4&amp;"1",'APQP Phases &amp; Deliverables'!$D$3:$O$63,SUMIF('APQP Phases &amp; Deliverables'!$A:$A,'Summary and Instructions'!$A34,'APQP Phases &amp; Deliverables'!$W:$W),FALSE)="X","X","")</f>
        <v>#N/A</v>
      </c>
      <c r="D34" s="248" t="e">
        <f>IF(HLOOKUP($B$4&amp;"2",'APQP Phases &amp; Deliverables'!$D$3:$O$63,SUMIF('APQP Phases &amp; Deliverables'!$A:$A,'Summary and Instructions'!$A34,'APQP Phases &amp; Deliverables'!$W:$W),FALSE)="X","X","")</f>
        <v>#N/A</v>
      </c>
      <c r="E34" s="882"/>
      <c r="F34" s="1169"/>
    </row>
    <row r="35" spans="1:6" ht="15.75">
      <c r="A35" s="889">
        <v>1.06</v>
      </c>
      <c r="B35" s="885" t="s">
        <v>798</v>
      </c>
      <c r="C35" s="248" t="e">
        <f>IF(HLOOKUP($B$4&amp;"1",'APQP Phases &amp; Deliverables'!$D$3:$O$63,SUMIF('APQP Phases &amp; Deliverables'!$A:$A,'Summary and Instructions'!$A35,'APQP Phases &amp; Deliverables'!$W:$W),FALSE)="X","X","")</f>
        <v>#N/A</v>
      </c>
      <c r="D35" s="248" t="e">
        <f>IF(HLOOKUP($B$4&amp;"2",'APQP Phases &amp; Deliverables'!$D$3:$O$63,SUMIF('APQP Phases &amp; Deliverables'!$A:$A,'Summary and Instructions'!$A35,'APQP Phases &amp; Deliverables'!$W:$W),FALSE)="X","X","")</f>
        <v>#N/A</v>
      </c>
      <c r="E35" s="882"/>
      <c r="F35" s="1169"/>
    </row>
    <row r="36" spans="1:6" ht="15.75">
      <c r="A36" s="889">
        <v>1.07</v>
      </c>
      <c r="B36" s="885" t="s">
        <v>797</v>
      </c>
      <c r="C36" s="248" t="e">
        <f>IF(HLOOKUP($B$4&amp;"1",'APQP Phases &amp; Deliverables'!$D$3:$O$63,SUMIF('APQP Phases &amp; Deliverables'!$A:$A,'Summary and Instructions'!$A36,'APQP Phases &amp; Deliverables'!$W:$W),FALSE)="X","X","")</f>
        <v>#N/A</v>
      </c>
      <c r="D36" s="248" t="e">
        <f>IF(HLOOKUP($B$4&amp;"2",'APQP Phases &amp; Deliverables'!$D$3:$O$63,SUMIF('APQP Phases &amp; Deliverables'!$A:$A,'Summary and Instructions'!$A36,'APQP Phases &amp; Deliverables'!$W:$W),FALSE)="X","X","")</f>
        <v>#N/A</v>
      </c>
      <c r="E36" s="882"/>
      <c r="F36" s="1169"/>
    </row>
    <row r="37" spans="1:6" ht="15.75">
      <c r="A37" s="889">
        <v>1.08</v>
      </c>
      <c r="B37" s="884" t="s">
        <v>796</v>
      </c>
      <c r="C37" s="248" t="e">
        <f>IF(HLOOKUP($B$4&amp;"1",'APQP Phases &amp; Deliverables'!$D$3:$O$63,SUMIF('APQP Phases &amp; Deliverables'!$A:$A,'Summary and Instructions'!$A37,'APQP Phases &amp; Deliverables'!$W:$W),FALSE)="X","X","")</f>
        <v>#N/A</v>
      </c>
      <c r="D37" s="248" t="e">
        <f>IF(HLOOKUP($B$4&amp;"2",'APQP Phases &amp; Deliverables'!$D$3:$O$63,SUMIF('APQP Phases &amp; Deliverables'!$A:$A,'Summary and Instructions'!$A37,'APQP Phases &amp; Deliverables'!$W:$W),FALSE)="X","X","")</f>
        <v>#N/A</v>
      </c>
      <c r="E37" s="882"/>
      <c r="F37" s="1170"/>
    </row>
    <row r="38" spans="1:6" ht="18.95" customHeight="1">
      <c r="A38" s="1171" t="s">
        <v>922</v>
      </c>
      <c r="B38" s="1172"/>
      <c r="C38" s="1172"/>
      <c r="D38" s="1172"/>
      <c r="E38" s="1172"/>
      <c r="F38" s="1173"/>
    </row>
    <row r="39" spans="1:6" ht="15.75">
      <c r="A39" s="890" t="s">
        <v>792</v>
      </c>
      <c r="B39" s="885" t="s">
        <v>791</v>
      </c>
      <c r="C39" s="248" t="e">
        <f>IF(HLOOKUP($B$4&amp;"1",'APQP Phases &amp; Deliverables'!$D$3:$O$63,SUMIF('APQP Phases &amp; Deliverables'!$A:$A,'Summary and Instructions'!$A39,'APQP Phases &amp; Deliverables'!$W:$W),FALSE)="X","X","")</f>
        <v>#N/A</v>
      </c>
      <c r="D39" s="248" t="e">
        <f>IF(HLOOKUP($B$4&amp;"2",'APQP Phases &amp; Deliverables'!$D$3:$O$63,SUMIF('APQP Phases &amp; Deliverables'!$A:$A,'Summary and Instructions'!$A39,'APQP Phases &amp; Deliverables'!$W:$W),FALSE)="X","X","")</f>
        <v>#N/A</v>
      </c>
      <c r="E39" s="882"/>
      <c r="F39" s="874"/>
    </row>
    <row r="40" spans="1:6" ht="31.5">
      <c r="A40" s="890">
        <v>2.0299999999999998</v>
      </c>
      <c r="B40" s="885" t="s">
        <v>790</v>
      </c>
      <c r="C40" s="248" t="e">
        <f>IF(HLOOKUP($B$4&amp;"1",'APQP Phases &amp; Deliverables'!$D$3:$O$63,SUMIF('APQP Phases &amp; Deliverables'!$A:$A,'Summary and Instructions'!$A40,'APQP Phases &amp; Deliverables'!$W:$W),FALSE)="X","X","")</f>
        <v>#N/A</v>
      </c>
      <c r="D40" s="248" t="e">
        <f>IF(HLOOKUP($B$4&amp;"2",'APQP Phases &amp; Deliverables'!$D$3:$O$63,SUMIF('APQP Phases &amp; Deliverables'!$A:$A,'Summary and Instructions'!$A40,'APQP Phases &amp; Deliverables'!$W:$W),FALSE)="X","X","")</f>
        <v>#N/A</v>
      </c>
      <c r="E40" s="882"/>
      <c r="F40" s="874"/>
    </row>
    <row r="41" spans="1:6" ht="15.75">
      <c r="A41" s="890">
        <v>2.04</v>
      </c>
      <c r="B41" s="885" t="s">
        <v>789</v>
      </c>
      <c r="C41" s="248" t="e">
        <f>IF(HLOOKUP($B$4&amp;"1",'APQP Phases &amp; Deliverables'!$D$3:$O$63,SUMIF('APQP Phases &amp; Deliverables'!$A:$A,'Summary and Instructions'!$A41,'APQP Phases &amp; Deliverables'!$W:$W),FALSE)="X","X","")</f>
        <v>#N/A</v>
      </c>
      <c r="D41" s="248" t="e">
        <f>IF(HLOOKUP($B$4&amp;"2",'APQP Phases &amp; Deliverables'!$D$3:$O$63,SUMIF('APQP Phases &amp; Deliverables'!$A:$A,'Summary and Instructions'!$A41,'APQP Phases &amp; Deliverables'!$W:$W),FALSE)="X","X","")</f>
        <v>#N/A</v>
      </c>
      <c r="E41" s="882"/>
      <c r="F41" s="874"/>
    </row>
    <row r="42" spans="1:6" ht="15.75">
      <c r="A42" s="890">
        <v>2.0499999999999998</v>
      </c>
      <c r="B42" s="885" t="s">
        <v>788</v>
      </c>
      <c r="C42" s="248" t="e">
        <f>IF(HLOOKUP($B$4&amp;"1",'APQP Phases &amp; Deliverables'!$D$3:$O$63,SUMIF('APQP Phases &amp; Deliverables'!$A:$A,'Summary and Instructions'!$A42,'APQP Phases &amp; Deliverables'!$W:$W),FALSE)="X","X","")</f>
        <v>#N/A</v>
      </c>
      <c r="D42" s="248" t="e">
        <f>IF(HLOOKUP($B$4&amp;"2",'APQP Phases &amp; Deliverables'!$D$3:$O$63,SUMIF('APQP Phases &amp; Deliverables'!$A:$A,'Summary and Instructions'!$A42,'APQP Phases &amp; Deliverables'!$W:$W),FALSE)="X","X","")</f>
        <v>#N/A</v>
      </c>
      <c r="E42" s="882"/>
      <c r="F42" s="874"/>
    </row>
    <row r="43" spans="1:6" ht="15.75">
      <c r="A43" s="890">
        <v>2.06</v>
      </c>
      <c r="B43" s="885" t="s">
        <v>787</v>
      </c>
      <c r="C43" s="248" t="e">
        <f>IF(HLOOKUP($B$4&amp;"1",'APQP Phases &amp; Deliverables'!$D$3:$O$63,SUMIF('APQP Phases &amp; Deliverables'!$A:$A,'Summary and Instructions'!$A43,'APQP Phases &amp; Deliverables'!$W:$W),FALSE)="X","X","")</f>
        <v>#N/A</v>
      </c>
      <c r="D43" s="248" t="e">
        <f>IF(HLOOKUP($B$4&amp;"2",'APQP Phases &amp; Deliverables'!$D$3:$O$63,SUMIF('APQP Phases &amp; Deliverables'!$A:$A,'Summary and Instructions'!$A43,'APQP Phases &amp; Deliverables'!$W:$W),FALSE)="X","X","")</f>
        <v>#N/A</v>
      </c>
      <c r="E43" s="882"/>
      <c r="F43" s="874"/>
    </row>
    <row r="44" spans="1:6" ht="15.75">
      <c r="A44" s="890">
        <v>2.0699999999999998</v>
      </c>
      <c r="B44" s="885" t="s">
        <v>786</v>
      </c>
      <c r="C44" s="248" t="e">
        <f>IF(HLOOKUP($B$4&amp;"1",'APQP Phases &amp; Deliverables'!$D$3:$O$63,SUMIF('APQP Phases &amp; Deliverables'!$A:$A,'Summary and Instructions'!$A44,'APQP Phases &amp; Deliverables'!$W:$W),FALSE)="X","X","")</f>
        <v>#N/A</v>
      </c>
      <c r="D44" s="248" t="e">
        <f>IF(HLOOKUP($B$4&amp;"2",'APQP Phases &amp; Deliverables'!$D$3:$O$63,SUMIF('APQP Phases &amp; Deliverables'!$A:$A,'Summary and Instructions'!$A44,'APQP Phases &amp; Deliverables'!$W:$W),FALSE)="X","X","")</f>
        <v>#N/A</v>
      </c>
      <c r="E44" s="882"/>
      <c r="F44" s="874"/>
    </row>
    <row r="45" spans="1:6" ht="31.5">
      <c r="A45" s="890">
        <v>2.08</v>
      </c>
      <c r="B45" s="885" t="s">
        <v>785</v>
      </c>
      <c r="C45" s="248" t="e">
        <f>IF(HLOOKUP($B$4&amp;"1",'APQP Phases &amp; Deliverables'!$D$3:$O$63,SUMIF('APQP Phases &amp; Deliverables'!$A:$A,'Summary and Instructions'!$A45,'APQP Phases &amp; Deliverables'!$W:$W),FALSE)="X","X","")</f>
        <v>#N/A</v>
      </c>
      <c r="D45" s="248" t="e">
        <f>IF(HLOOKUP($B$4&amp;"2",'APQP Phases &amp; Deliverables'!$D$3:$O$63,SUMIF('APQP Phases &amp; Deliverables'!$A:$A,'Summary and Instructions'!$A45,'APQP Phases &amp; Deliverables'!$W:$W),FALSE)="X","X","")</f>
        <v>#N/A</v>
      </c>
      <c r="E45" s="882"/>
      <c r="F45" s="874"/>
    </row>
    <row r="46" spans="1:6" ht="15.75">
      <c r="A46" s="891">
        <v>2.09</v>
      </c>
      <c r="B46" s="885" t="s">
        <v>784</v>
      </c>
      <c r="C46" s="248" t="e">
        <f>IF(HLOOKUP($B$4&amp;"1",'APQP Phases &amp; Deliverables'!$D$3:$O$63,SUMIF('APQP Phases &amp; Deliverables'!$A:$A,'Summary and Instructions'!$A46,'APQP Phases &amp; Deliverables'!$W:$W),FALSE)="X","X","")</f>
        <v>#N/A</v>
      </c>
      <c r="D46" s="248" t="e">
        <f>IF(HLOOKUP($B$4&amp;"2",'APQP Phases &amp; Deliverables'!$D$3:$O$63,SUMIF('APQP Phases &amp; Deliverables'!$A:$A,'Summary and Instructions'!$A46,'APQP Phases &amp; Deliverables'!$W:$W),FALSE)="X","X","")</f>
        <v>#N/A</v>
      </c>
      <c r="E46" s="882"/>
      <c r="F46" s="874"/>
    </row>
    <row r="47" spans="1:6" ht="18.95" customHeight="1">
      <c r="A47" s="1183" t="s">
        <v>923</v>
      </c>
      <c r="B47" s="1184"/>
      <c r="C47" s="1184"/>
      <c r="D47" s="1184"/>
      <c r="E47" s="1184"/>
      <c r="F47" s="1185"/>
    </row>
    <row r="48" spans="1:6" ht="15.75">
      <c r="A48" s="890">
        <v>3.02</v>
      </c>
      <c r="B48" s="885" t="s">
        <v>781</v>
      </c>
      <c r="C48" s="248" t="e">
        <f>IF(HLOOKUP($B$4&amp;"1",'APQP Phases &amp; Deliverables'!$D$3:$O$63,SUMIF('APQP Phases &amp; Deliverables'!$A:$A,'Summary and Instructions'!$A48,'APQP Phases &amp; Deliverables'!$W:$W),FALSE)="X","X","")</f>
        <v>#N/A</v>
      </c>
      <c r="D48" s="248" t="e">
        <f>IF(HLOOKUP($B$4&amp;"2",'APQP Phases &amp; Deliverables'!$D$3:$O$63,SUMIF('APQP Phases &amp; Deliverables'!$A:$A,'Summary and Instructions'!$A48,'APQP Phases &amp; Deliverables'!$W:$W),FALSE)="X","X","")</f>
        <v>#N/A</v>
      </c>
      <c r="E48" s="882"/>
      <c r="F48" s="874"/>
    </row>
    <row r="49" spans="1:6" ht="15.75">
      <c r="A49" s="890">
        <v>3.03</v>
      </c>
      <c r="B49" s="885" t="s">
        <v>780</v>
      </c>
      <c r="C49" s="248" t="e">
        <f>IF(HLOOKUP($B$4&amp;"1",'APQP Phases &amp; Deliverables'!$D$3:$O$63,SUMIF('APQP Phases &amp; Deliverables'!$A:$A,'Summary and Instructions'!$A49,'APQP Phases &amp; Deliverables'!$W:$W),FALSE)="X","X","")</f>
        <v>#N/A</v>
      </c>
      <c r="D49" s="248" t="e">
        <f>IF(HLOOKUP($B$4&amp;"2",'APQP Phases &amp; Deliverables'!$D$3:$O$63,SUMIF('APQP Phases &amp; Deliverables'!$A:$A,'Summary and Instructions'!$A49,'APQP Phases &amp; Deliverables'!$W:$W),FALSE)="X","X","")</f>
        <v>#N/A</v>
      </c>
      <c r="E49" s="882"/>
      <c r="F49" s="874"/>
    </row>
    <row r="50" spans="1:6" ht="31.5">
      <c r="A50" s="890" t="s">
        <v>779</v>
      </c>
      <c r="B50" s="885" t="s">
        <v>778</v>
      </c>
      <c r="C50" s="248" t="e">
        <f>IF(HLOOKUP($B$4&amp;"1",'APQP Phases &amp; Deliverables'!$D$3:$O$63,SUMIF('APQP Phases &amp; Deliverables'!$A:$A,'Summary and Instructions'!$A50,'APQP Phases &amp; Deliverables'!$W:$W),FALSE)="X","X","")</f>
        <v>#N/A</v>
      </c>
      <c r="D50" s="248" t="e">
        <f>IF(HLOOKUP($B$4&amp;"2",'APQP Phases &amp; Deliverables'!$D$3:$O$63,SUMIF('APQP Phases &amp; Deliverables'!$A:$A,'Summary and Instructions'!$A50,'APQP Phases &amp; Deliverables'!$W:$W),FALSE)="X","X","")</f>
        <v>#N/A</v>
      </c>
      <c r="E50" s="882"/>
      <c r="F50" s="874"/>
    </row>
    <row r="51" spans="1:6" ht="15.75">
      <c r="A51" s="890">
        <v>3.05</v>
      </c>
      <c r="B51" s="885" t="s">
        <v>776</v>
      </c>
      <c r="C51" s="248" t="e">
        <f>IF(HLOOKUP($B$4&amp;"1",'APQP Phases &amp; Deliverables'!$D$3:$O$63,SUMIF('APQP Phases &amp; Deliverables'!$A:$A,'Summary and Instructions'!$A51,'APQP Phases &amp; Deliverables'!$W:$W),FALSE)="X","X","")</f>
        <v>#N/A</v>
      </c>
      <c r="D51" s="248" t="e">
        <f>IF(HLOOKUP($B$4&amp;"2",'APQP Phases &amp; Deliverables'!$D$3:$O$63,SUMIF('APQP Phases &amp; Deliverables'!$A:$A,'Summary and Instructions'!$A51,'APQP Phases &amp; Deliverables'!$W:$W),FALSE)="X","X","")</f>
        <v>#N/A</v>
      </c>
      <c r="E51" s="882"/>
      <c r="F51" s="874"/>
    </row>
    <row r="52" spans="1:6" ht="15.75">
      <c r="A52" s="890">
        <v>3.06</v>
      </c>
      <c r="B52" s="885" t="s">
        <v>412</v>
      </c>
      <c r="C52" s="248" t="e">
        <f>IF(HLOOKUP($B$4&amp;"1",'APQP Phases &amp; Deliverables'!$D$3:$O$63,SUMIF('APQP Phases &amp; Deliverables'!$A:$A,'Summary and Instructions'!$A52,'APQP Phases &amp; Deliverables'!$W:$W),FALSE)="X","X","")</f>
        <v>#N/A</v>
      </c>
      <c r="D52" s="248" t="e">
        <f>IF(HLOOKUP($B$4&amp;"2",'APQP Phases &amp; Deliverables'!$D$3:$O$63,SUMIF('APQP Phases &amp; Deliverables'!$A:$A,'Summary and Instructions'!$A52,'APQP Phases &amp; Deliverables'!$W:$W),FALSE)="X","X","")</f>
        <v>#N/A</v>
      </c>
      <c r="E52" s="882"/>
      <c r="F52" s="874"/>
    </row>
    <row r="53" spans="1:6" ht="15.75">
      <c r="A53" s="890">
        <v>3.07</v>
      </c>
      <c r="B53" s="885" t="s">
        <v>775</v>
      </c>
      <c r="C53" s="248" t="e">
        <f>IF(HLOOKUP($B$4&amp;"1",'APQP Phases &amp; Deliverables'!$D$3:$O$63,SUMIF('APQP Phases &amp; Deliverables'!$A:$A,'Summary and Instructions'!$A53,'APQP Phases &amp; Deliverables'!$W:$W),FALSE)="X","X","")</f>
        <v>#N/A</v>
      </c>
      <c r="D53" s="248" t="e">
        <f>IF(HLOOKUP($B$4&amp;"2",'APQP Phases &amp; Deliverables'!$D$3:$O$63,SUMIF('APQP Phases &amp; Deliverables'!$A:$A,'Summary and Instructions'!$A53,'APQP Phases &amp; Deliverables'!$W:$W),FALSE)="X","X","")</f>
        <v>#N/A</v>
      </c>
      <c r="E53" s="882"/>
      <c r="F53" s="874"/>
    </row>
    <row r="54" spans="1:6" ht="15.75">
      <c r="A54" s="890">
        <v>3.08</v>
      </c>
      <c r="B54" s="885" t="s">
        <v>774</v>
      </c>
      <c r="C54" s="248" t="e">
        <f>IF(HLOOKUP($B$4&amp;"1",'APQP Phases &amp; Deliverables'!$D$3:$O$63,SUMIF('APQP Phases &amp; Deliverables'!$A:$A,'Summary and Instructions'!$A54,'APQP Phases &amp; Deliverables'!$W:$W),FALSE)="X","X","")</f>
        <v>#N/A</v>
      </c>
      <c r="D54" s="248" t="e">
        <f>IF(HLOOKUP($B$4&amp;"2",'APQP Phases &amp; Deliverables'!$D$3:$O$63,SUMIF('APQP Phases &amp; Deliverables'!$A:$A,'Summary and Instructions'!$A54,'APQP Phases &amp; Deliverables'!$W:$W),FALSE)="X","X","")</f>
        <v>#N/A</v>
      </c>
      <c r="E54" s="882"/>
      <c r="F54" s="874"/>
    </row>
    <row r="55" spans="1:6" ht="15.75">
      <c r="A55" s="891">
        <v>3.09</v>
      </c>
      <c r="B55" s="885" t="s">
        <v>773</v>
      </c>
      <c r="C55" s="248" t="e">
        <f>IF(HLOOKUP($B$4&amp;"1",'APQP Phases &amp; Deliverables'!$D$3:$O$63,SUMIF('APQP Phases &amp; Deliverables'!$A:$A,'Summary and Instructions'!$A55,'APQP Phases &amp; Deliverables'!$W:$W),FALSE)="X","X","")</f>
        <v>#N/A</v>
      </c>
      <c r="D55" s="248" t="e">
        <f>IF(HLOOKUP($B$4&amp;"2",'APQP Phases &amp; Deliverables'!$D$3:$O$63,SUMIF('APQP Phases &amp; Deliverables'!$A:$A,'Summary and Instructions'!$A55,'APQP Phases &amp; Deliverables'!$W:$W),FALSE)="X","X","")</f>
        <v>#N/A</v>
      </c>
      <c r="E55" s="882"/>
      <c r="F55" s="874"/>
    </row>
    <row r="56" spans="1:6" ht="15.75">
      <c r="A56" s="891">
        <v>3.1</v>
      </c>
      <c r="B56" s="885" t="s">
        <v>772</v>
      </c>
      <c r="C56" s="248" t="e">
        <f>IF(HLOOKUP($B$4&amp;"1",'APQP Phases &amp; Deliverables'!$D$3:$O$63,SUMIF('APQP Phases &amp; Deliverables'!$A:$A,'Summary and Instructions'!$A56,'APQP Phases &amp; Deliverables'!$W:$W),FALSE)="X","X","")</f>
        <v>#N/A</v>
      </c>
      <c r="D56" s="248" t="e">
        <f>IF(HLOOKUP($B$4&amp;"2",'APQP Phases &amp; Deliverables'!$D$3:$O$63,SUMIF('APQP Phases &amp; Deliverables'!$A:$A,'Summary and Instructions'!$A56,'APQP Phases &amp; Deliverables'!$W:$W),FALSE)="X","X","")</f>
        <v>#N/A</v>
      </c>
      <c r="E56" s="882"/>
      <c r="F56" s="874"/>
    </row>
    <row r="57" spans="1:6" ht="15.75">
      <c r="A57" s="890">
        <v>3.12</v>
      </c>
      <c r="B57" s="884" t="s">
        <v>770</v>
      </c>
      <c r="C57" s="248" t="e">
        <f>IF(HLOOKUP($B$4&amp;"1",'APQP Phases &amp; Deliverables'!$D$3:$O$63,SUMIF('APQP Phases &amp; Deliverables'!$A:$A,'Summary and Instructions'!$A57,'APQP Phases &amp; Deliverables'!$W:$W),FALSE)="X","X","")</f>
        <v>#N/A</v>
      </c>
      <c r="D57" s="248" t="e">
        <f>IF(HLOOKUP($B$4&amp;"2",'APQP Phases &amp; Deliverables'!$D$3:$O$63,SUMIF('APQP Phases &amp; Deliverables'!$A:$A,'Summary and Instructions'!$A57,'APQP Phases &amp; Deliverables'!$W:$W),FALSE)="X","X","")</f>
        <v>#N/A</v>
      </c>
      <c r="E57" s="882"/>
      <c r="F57" s="874"/>
    </row>
    <row r="58" spans="1:6" ht="18.95" customHeight="1">
      <c r="A58" s="1180" t="s">
        <v>924</v>
      </c>
      <c r="B58" s="1181"/>
      <c r="C58" s="1181"/>
      <c r="D58" s="1181"/>
      <c r="E58" s="1181"/>
      <c r="F58" s="1182"/>
    </row>
    <row r="59" spans="1:6" ht="15.75">
      <c r="A59" s="890">
        <v>4.01</v>
      </c>
      <c r="B59" s="884" t="s">
        <v>768</v>
      </c>
      <c r="C59" s="248" t="e">
        <f>IF(HLOOKUP($B$4&amp;"1",'APQP Phases &amp; Deliverables'!$D$3:$O$63,SUMIF('APQP Phases &amp; Deliverables'!$A:$A,'Summary and Instructions'!$A59,'APQP Phases &amp; Deliverables'!$W:$W),FALSE)="X","X","")</f>
        <v>#N/A</v>
      </c>
      <c r="D59" s="248" t="e">
        <f>IF(HLOOKUP($B$4&amp;"2",'APQP Phases &amp; Deliverables'!$D$3:$O$63,SUMIF('APQP Phases &amp; Deliverables'!$A:$A,'Summary and Instructions'!$A59,'APQP Phases &amp; Deliverables'!$W:$W),FALSE)="X","X","")</f>
        <v>#N/A</v>
      </c>
      <c r="E59" s="882"/>
      <c r="F59" s="874"/>
    </row>
    <row r="60" spans="1:6" ht="15.75">
      <c r="A60" s="890">
        <v>4.05</v>
      </c>
      <c r="B60" s="884" t="s">
        <v>764</v>
      </c>
      <c r="C60" s="248" t="e">
        <f>IF(HLOOKUP($B$4&amp;"1",'APQP Phases &amp; Deliverables'!$D$3:$O$63,SUMIF('APQP Phases &amp; Deliverables'!$A:$A,'Summary and Instructions'!$A60,'APQP Phases &amp; Deliverables'!$W:$W),FALSE)="X","X","")</f>
        <v>#N/A</v>
      </c>
      <c r="D60" s="248" t="e">
        <f>IF(HLOOKUP($B$4&amp;"2",'APQP Phases &amp; Deliverables'!$D$3:$O$63,SUMIF('APQP Phases &amp; Deliverables'!$A:$A,'Summary and Instructions'!$A60,'APQP Phases &amp; Deliverables'!$W:$W),FALSE)="X","X","")</f>
        <v>#N/A</v>
      </c>
      <c r="E60" s="882"/>
      <c r="F60" s="874"/>
    </row>
    <row r="61" spans="1:6" ht="15.75">
      <c r="A61" s="890">
        <v>4.0599999999999996</v>
      </c>
      <c r="B61" s="884" t="s">
        <v>763</v>
      </c>
      <c r="C61" s="248" t="e">
        <f>IF(HLOOKUP($B$4&amp;"1",'APQP Phases &amp; Deliverables'!$D$3:$O$63,SUMIF('APQP Phases &amp; Deliverables'!$A:$A,'Summary and Instructions'!$A61,'APQP Phases &amp; Deliverables'!$W:$W),FALSE)="X","X","")</f>
        <v>#N/A</v>
      </c>
      <c r="D61" s="248" t="e">
        <f>IF(HLOOKUP($B$4&amp;"2",'APQP Phases &amp; Deliverables'!$D$3:$O$63,SUMIF('APQP Phases &amp; Deliverables'!$A:$A,'Summary and Instructions'!$A61,'APQP Phases &amp; Deliverables'!$W:$W),FALSE)="X","X","")</f>
        <v>#N/A</v>
      </c>
      <c r="E61" s="882"/>
      <c r="F61" s="874"/>
    </row>
    <row r="62" spans="1:6" ht="18.95" customHeight="1">
      <c r="A62" s="1177" t="s">
        <v>925</v>
      </c>
      <c r="B62" s="1178"/>
      <c r="C62" s="1178"/>
      <c r="D62" s="1178"/>
      <c r="E62" s="1178"/>
      <c r="F62" s="1179"/>
    </row>
    <row r="63" spans="1:6" ht="31.5">
      <c r="A63" s="890">
        <v>5.01</v>
      </c>
      <c r="B63" s="885" t="s">
        <v>758</v>
      </c>
      <c r="C63" s="248" t="e">
        <f>IF(HLOOKUP($B$4&amp;"1",'APQP Phases &amp; Deliverables'!$D$3:$O$63,SUMIF('APQP Phases &amp; Deliverables'!$A:$A,'Summary and Instructions'!$A63,'APQP Phases &amp; Deliverables'!$W:$W),FALSE)="X","X","")</f>
        <v>#N/A</v>
      </c>
      <c r="D63" s="248" t="e">
        <f>IF(HLOOKUP($B$4&amp;"2",'APQP Phases &amp; Deliverables'!$D$3:$O$63,SUMIF('APQP Phases &amp; Deliverables'!$A:$A,'Summary and Instructions'!$A63,'APQP Phases &amp; Deliverables'!$W:$W),FALSE)="X","X","")</f>
        <v>#N/A</v>
      </c>
      <c r="E63" s="882"/>
      <c r="F63" s="874"/>
    </row>
    <row r="64" spans="1:6" ht="31.5">
      <c r="A64" s="890" t="s">
        <v>757</v>
      </c>
      <c r="B64" s="885" t="s">
        <v>756</v>
      </c>
      <c r="C64" s="248" t="e">
        <f>IF(HLOOKUP($B$4&amp;"1",'APQP Phases &amp; Deliverables'!$D$3:$O$63,SUMIF('APQP Phases &amp; Deliverables'!$A:$A,'Summary and Instructions'!$A64,'APQP Phases &amp; Deliverables'!$W:$W),FALSE)="X","X","")</f>
        <v>#N/A</v>
      </c>
      <c r="D64" s="248" t="e">
        <f>IF(HLOOKUP($B$4&amp;"2",'APQP Phases &amp; Deliverables'!$D$3:$O$63,SUMIF('APQP Phases &amp; Deliverables'!$A:$A,'Summary and Instructions'!$A64,'APQP Phases &amp; Deliverables'!$W:$W),FALSE)="X","X","")</f>
        <v>#N/A</v>
      </c>
      <c r="E64" s="882"/>
      <c r="F64" s="874"/>
    </row>
    <row r="65" spans="1:6" ht="15.75">
      <c r="A65" s="890" t="s">
        <v>755</v>
      </c>
      <c r="B65" s="885" t="s">
        <v>754</v>
      </c>
      <c r="C65" s="248" t="e">
        <f>IF(HLOOKUP($B$4&amp;"1",'APQP Phases &amp; Deliverables'!$D$3:$O$63,SUMIF('APQP Phases &amp; Deliverables'!$A:$A,'Summary and Instructions'!$A65,'APQP Phases &amp; Deliverables'!$W:$W),FALSE)="X","X","")</f>
        <v>#N/A</v>
      </c>
      <c r="D65" s="248" t="e">
        <f>IF(HLOOKUP($B$4&amp;"2",'APQP Phases &amp; Deliverables'!$D$3:$O$63,SUMIF('APQP Phases &amp; Deliverables'!$A:$A,'Summary and Instructions'!$A65,'APQP Phases &amp; Deliverables'!$W:$W),FALSE)="X","X","")</f>
        <v>#N/A</v>
      </c>
      <c r="E65" s="882"/>
      <c r="F65" s="874"/>
    </row>
    <row r="66" spans="1:6" ht="15.75">
      <c r="A66" s="890" t="s">
        <v>753</v>
      </c>
      <c r="B66" s="885" t="s">
        <v>752</v>
      </c>
      <c r="C66" s="248" t="e">
        <f>IF(HLOOKUP($B$4&amp;"1",'APQP Phases &amp; Deliverables'!$D$3:$O$63,SUMIF('APQP Phases &amp; Deliverables'!$A:$A,'Summary and Instructions'!$A66,'APQP Phases &amp; Deliverables'!$W:$W),FALSE)="X","X","")</f>
        <v>#N/A</v>
      </c>
      <c r="D66" s="248" t="e">
        <f>IF(HLOOKUP($B$4&amp;"2",'APQP Phases &amp; Deliverables'!$D$3:$O$63,SUMIF('APQP Phases &amp; Deliverables'!$A:$A,'Summary and Instructions'!$A66,'APQP Phases &amp; Deliverables'!$W:$W),FALSE)="X","X","")</f>
        <v>#N/A</v>
      </c>
      <c r="E66" s="882"/>
      <c r="F66" s="874"/>
    </row>
    <row r="67" spans="1:6" ht="31.5">
      <c r="A67" s="890" t="s">
        <v>751</v>
      </c>
      <c r="B67" s="885" t="s">
        <v>750</v>
      </c>
      <c r="C67" s="248" t="e">
        <f>IF(HLOOKUP($B$4&amp;"1",'APQP Phases &amp; Deliverables'!$D$3:$O$63,SUMIF('APQP Phases &amp; Deliverables'!$A:$A,'Summary and Instructions'!$A67,'APQP Phases &amp; Deliverables'!$W:$W),FALSE)="X","X","")</f>
        <v>#N/A</v>
      </c>
      <c r="D67" s="248" t="e">
        <f>IF(HLOOKUP($B$4&amp;"2",'APQP Phases &amp; Deliverables'!$D$3:$O$63,SUMIF('APQP Phases &amp; Deliverables'!$A:$A,'Summary and Instructions'!$A67,'APQP Phases &amp; Deliverables'!$W:$W),FALSE)="X","X","")</f>
        <v>#N/A</v>
      </c>
      <c r="E67" s="882"/>
      <c r="F67" s="874"/>
    </row>
    <row r="68" spans="1:6" ht="15.75">
      <c r="A68" s="890">
        <v>5.0199999999999996</v>
      </c>
      <c r="B68" s="885" t="s">
        <v>749</v>
      </c>
      <c r="C68" s="248" t="e">
        <f>IF(HLOOKUP($B$4&amp;"1",'APQP Phases &amp; Deliverables'!$D$3:$O$63,SUMIF('APQP Phases &amp; Deliverables'!$A:$A,'Summary and Instructions'!$A68,'APQP Phases &amp; Deliverables'!$W:$W),FALSE)="X","X","")</f>
        <v>#N/A</v>
      </c>
      <c r="D68" s="248" t="e">
        <f>IF(HLOOKUP($B$4&amp;"2",'APQP Phases &amp; Deliverables'!$D$3:$O$63,SUMIF('APQP Phases &amp; Deliverables'!$A:$A,'Summary and Instructions'!$A68,'APQP Phases &amp; Deliverables'!$W:$W),FALSE)="X","X","")</f>
        <v>#N/A</v>
      </c>
      <c r="E68" s="882"/>
      <c r="F68" s="874"/>
    </row>
    <row r="69" spans="1:6" ht="15.75">
      <c r="A69" s="890" t="s">
        <v>748</v>
      </c>
      <c r="B69" s="885" t="s">
        <v>747</v>
      </c>
      <c r="C69" s="248" t="e">
        <f>IF(HLOOKUP($B$4&amp;"1",'APQP Phases &amp; Deliverables'!$D$3:$O$63,SUMIF('APQP Phases &amp; Deliverables'!$A:$A,'Summary and Instructions'!$A69,'APQP Phases &amp; Deliverables'!$W:$W),FALSE)="X","X","")</f>
        <v>#N/A</v>
      </c>
      <c r="D69" s="248" t="e">
        <f>IF(HLOOKUP($B$4&amp;"2",'APQP Phases &amp; Deliverables'!$D$3:$O$63,SUMIF('APQP Phases &amp; Deliverables'!$A:$A,'Summary and Instructions'!$A69,'APQP Phases &amp; Deliverables'!$W:$W),FALSE)="X","X","")</f>
        <v>#N/A</v>
      </c>
      <c r="E69" s="882"/>
      <c r="F69" s="874"/>
    </row>
    <row r="70" spans="1:6" ht="15.75">
      <c r="A70" s="890" t="s">
        <v>746</v>
      </c>
      <c r="B70" s="885" t="s">
        <v>745</v>
      </c>
      <c r="C70" s="248" t="e">
        <f>IF(HLOOKUP($B$4&amp;"1",'APQP Phases &amp; Deliverables'!$D$3:$O$63,SUMIF('APQP Phases &amp; Deliverables'!$A:$A,'Summary and Instructions'!$A70,'APQP Phases &amp; Deliverables'!$W:$W),FALSE)="X","X","")</f>
        <v>#N/A</v>
      </c>
      <c r="D70" s="248" t="e">
        <f>IF(HLOOKUP($B$4&amp;"2",'APQP Phases &amp; Deliverables'!$D$3:$O$63,SUMIF('APQP Phases &amp; Deliverables'!$A:$A,'Summary and Instructions'!$A70,'APQP Phases &amp; Deliverables'!$W:$W),FALSE)="X","X","")</f>
        <v>#N/A</v>
      </c>
      <c r="E70" s="882"/>
      <c r="F70" s="874"/>
    </row>
    <row r="71" spans="1:6" ht="15.75">
      <c r="A71" s="890">
        <v>5.03</v>
      </c>
      <c r="B71" s="885" t="s">
        <v>744</v>
      </c>
      <c r="C71" s="248" t="e">
        <f>IF(HLOOKUP($B$4&amp;"1",'APQP Phases &amp; Deliverables'!$D$3:$O$63,SUMIF('APQP Phases &amp; Deliverables'!$A:$A,'Summary and Instructions'!$A71,'APQP Phases &amp; Deliverables'!$W:$W),FALSE)="X","X","")</f>
        <v>#N/A</v>
      </c>
      <c r="D71" s="248" t="e">
        <f>IF(HLOOKUP($B$4&amp;"2",'APQP Phases &amp; Deliverables'!$D$3:$O$63,SUMIF('APQP Phases &amp; Deliverables'!$A:$A,'Summary and Instructions'!$A71,'APQP Phases &amp; Deliverables'!$W:$W),FALSE)="X","X","")</f>
        <v>#N/A</v>
      </c>
      <c r="E71" s="882"/>
      <c r="F71" s="874"/>
    </row>
    <row r="72" spans="1:6" ht="32.25" thickBot="1">
      <c r="A72" s="892" t="s">
        <v>743</v>
      </c>
      <c r="B72" s="893" t="s">
        <v>742</v>
      </c>
      <c r="C72" s="868" t="e">
        <f>IF(HLOOKUP($B$4&amp;"1",'APQP Phases &amp; Deliverables'!$D$3:$O$63,SUMIF('APQP Phases &amp; Deliverables'!$A:$A,'Summary and Instructions'!$A72,'APQP Phases &amp; Deliverables'!$W:$W),FALSE)="X","X","")</f>
        <v>#N/A</v>
      </c>
      <c r="D72" s="868" t="e">
        <f>IF(HLOOKUP($B$4&amp;"2",'APQP Phases &amp; Deliverables'!$D$3:$O$63,SUMIF('APQP Phases &amp; Deliverables'!$A:$A,'Summary and Instructions'!$A72,'APQP Phases &amp; Deliverables'!$W:$W),FALSE)="X","X","")</f>
        <v>#N/A</v>
      </c>
      <c r="E72" s="883"/>
      <c r="F72" s="875"/>
    </row>
  </sheetData>
  <mergeCells count="15">
    <mergeCell ref="F30:F37"/>
    <mergeCell ref="A38:F38"/>
    <mergeCell ref="A29:F29"/>
    <mergeCell ref="A62:F62"/>
    <mergeCell ref="A58:F58"/>
    <mergeCell ref="A47:F47"/>
    <mergeCell ref="A27:F27"/>
    <mergeCell ref="B10:F10"/>
    <mergeCell ref="A12:F12"/>
    <mergeCell ref="A1:F1"/>
    <mergeCell ref="B8:F8"/>
    <mergeCell ref="B7:F7"/>
    <mergeCell ref="B5:F5"/>
    <mergeCell ref="B3:F3"/>
    <mergeCell ref="A2:F2"/>
  </mergeCells>
  <phoneticPr fontId="57" type="noConversion"/>
  <dataValidations count="1">
    <dataValidation type="list" allowBlank="1" showInputMessage="1" showErrorMessage="1" sqref="B6" xr:uid="{6830B9FC-7BBF-45C4-9696-BCB4FEC52AC8}">
      <formula1>"SL-1, SL-2, SL-3, SL-4, SL-5"</formula1>
    </dataValidation>
  </dataValidations>
  <hyperlinks>
    <hyperlink ref="F13" r:id="rId1" xr:uid="{CCAC2461-2505-40EA-85D7-55959C36E4E2}"/>
    <hyperlink ref="F15" r:id="rId2" display="https://youtu.be/PQ6Voe1ccQ0?rel=0" xr:uid="{1872A79B-6112-4236-9D8C-35E67F9E1880}"/>
    <hyperlink ref="F16" r:id="rId3" display="https://youtu.be/acYYLfnWd_Y?rel=0" xr:uid="{E41F2025-5552-431D-B878-0118A3474A82}"/>
    <hyperlink ref="F17" r:id="rId4" display="https://youtu.be/acYYLfnWd_Y?rel=0" xr:uid="{52043753-9513-4D87-8ADB-7A97A2F266FB}"/>
    <hyperlink ref="F18" r:id="rId5" display="https://youtu.be/bCCU8NsnOUQ?rel=0" xr:uid="{4880BDD2-F5D0-437E-BE16-071A543F7050}"/>
    <hyperlink ref="F19" r:id="rId6" display="https://youtu.be/ITUbIafCmC8?rel=0" xr:uid="{829E2AD5-3924-4C9C-B02C-842C92236BCB}"/>
    <hyperlink ref="F20" r:id="rId7" display="https://youtu.be/89MS5MJqphM?rel=0" xr:uid="{F3AA7775-54BF-497E-A81C-539FD999899D}"/>
    <hyperlink ref="F22" r:id="rId8" display="https://scmh.iaqg.org/scmhdownload/209/core-first-article-inspection-fai-previously-scmh-section-3-2/2969/scmh-3-2-3-first-article-inspection-rev-b-dated-17oct2017.pdf" xr:uid="{FA24911B-EBF8-475F-8CF4-19AA02251F7D}"/>
    <hyperlink ref="F30:F37" r:id="rId9" display="Reference IAQG Supply Chain Management Handbook Guidance at https://scmh.iaqg.org/scmhdownload/162/core-advanced-product-quality-planning-apqp/3003/scmh-7-2-3-aerospace-apqp-ppap-manual-rev-b-dated-10may2017.pdf" xr:uid="{A28CF6CF-E4A6-4941-9977-0E39774F2B80}"/>
  </hyperlinks>
  <printOptions horizontalCentered="1" headings="1"/>
  <pageMargins left="0.45" right="0.45" top="0.75" bottom="0.75" header="0.3" footer="0.3"/>
  <pageSetup scale="52" fitToHeight="0" orientation="portrait" r:id="rId10"/>
  <headerFooter>
    <oddHeader>&amp;CPage &amp;P&amp;RGE AEROSPACE PPAP Package</oddHeader>
    <oddFooter>&amp;CPage &amp;P&amp;R&amp;D</oddFooter>
    <evenFooter xml:space="preserve">&amp;RRevision A - July 14, 2017&amp;L9145  - PPAP Approval Form </evenFooter>
    <firstFooter xml:space="preserve">&amp;RRevision A - July 14, 2017&amp;L9145  - PPAP Approval Form </firstFooter>
  </headerFooter>
  <legacy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F0A0-E945-40C0-A1CC-E275787E472C}">
  <sheetPr codeName="Sheet5">
    <tabColor theme="1"/>
  </sheetPr>
  <dimension ref="A1:G11"/>
  <sheetViews>
    <sheetView topLeftCell="A8" zoomScale="115" zoomScaleNormal="115" workbookViewId="0">
      <selection activeCell="C10" sqref="C10:D17"/>
    </sheetView>
  </sheetViews>
  <sheetFormatPr defaultRowHeight="12.75"/>
  <cols>
    <col min="1" max="1" width="11.140625" bestFit="1" customWidth="1"/>
    <col min="2" max="2" width="18.28515625" bestFit="1" customWidth="1"/>
  </cols>
  <sheetData>
    <row r="1" spans="1:7" ht="13.5" thickBot="1">
      <c r="A1" t="s">
        <v>902</v>
      </c>
      <c r="B1" t="s">
        <v>903</v>
      </c>
      <c r="C1" t="s">
        <v>901</v>
      </c>
      <c r="D1" t="s">
        <v>904</v>
      </c>
      <c r="E1" t="s">
        <v>730</v>
      </c>
      <c r="F1" t="s">
        <v>905</v>
      </c>
      <c r="G1" t="s">
        <v>906</v>
      </c>
    </row>
    <row r="2" spans="1:7">
      <c r="A2">
        <v>1</v>
      </c>
      <c r="B2" s="854" t="s">
        <v>883</v>
      </c>
      <c r="C2" t="s">
        <v>907</v>
      </c>
      <c r="D2" t="s">
        <v>908</v>
      </c>
      <c r="E2" t="s">
        <v>908</v>
      </c>
      <c r="F2" t="s">
        <v>909</v>
      </c>
      <c r="G2" t="s">
        <v>910</v>
      </c>
    </row>
    <row r="3" spans="1:7" ht="25.5">
      <c r="A3">
        <v>2</v>
      </c>
      <c r="B3" s="855" t="s">
        <v>884</v>
      </c>
      <c r="C3" t="s">
        <v>145</v>
      </c>
      <c r="D3" t="s">
        <v>145</v>
      </c>
      <c r="E3" t="s">
        <v>908</v>
      </c>
      <c r="F3" t="s">
        <v>909</v>
      </c>
      <c r="G3" t="s">
        <v>910</v>
      </c>
    </row>
    <row r="4" spans="1:7" ht="25.5">
      <c r="A4">
        <v>3</v>
      </c>
      <c r="B4" s="855" t="s">
        <v>261</v>
      </c>
      <c r="C4" t="s">
        <v>145</v>
      </c>
      <c r="D4" t="s">
        <v>145</v>
      </c>
      <c r="E4" t="s">
        <v>908</v>
      </c>
      <c r="F4" t="s">
        <v>909</v>
      </c>
      <c r="G4" t="s">
        <v>910</v>
      </c>
    </row>
    <row r="5" spans="1:7">
      <c r="A5">
        <v>4</v>
      </c>
      <c r="B5" s="855" t="s">
        <v>4</v>
      </c>
      <c r="C5" t="s">
        <v>145</v>
      </c>
      <c r="D5" t="s">
        <v>145</v>
      </c>
      <c r="E5" t="s">
        <v>908</v>
      </c>
      <c r="F5" t="s">
        <v>909</v>
      </c>
      <c r="G5" t="s">
        <v>910</v>
      </c>
    </row>
    <row r="6" spans="1:7">
      <c r="A6">
        <v>5</v>
      </c>
      <c r="B6" s="855" t="s">
        <v>412</v>
      </c>
      <c r="C6" t="s">
        <v>145</v>
      </c>
      <c r="D6" t="s">
        <v>908</v>
      </c>
      <c r="E6" t="s">
        <v>908</v>
      </c>
      <c r="F6" t="s">
        <v>909</v>
      </c>
      <c r="G6" t="s">
        <v>910</v>
      </c>
    </row>
    <row r="7" spans="1:7" ht="38.25">
      <c r="A7">
        <v>6</v>
      </c>
      <c r="B7" s="855" t="s">
        <v>885</v>
      </c>
      <c r="C7" t="s">
        <v>145</v>
      </c>
      <c r="D7" t="s">
        <v>145</v>
      </c>
      <c r="E7" t="s">
        <v>908</v>
      </c>
      <c r="F7" t="s">
        <v>909</v>
      </c>
      <c r="G7" t="s">
        <v>910</v>
      </c>
    </row>
    <row r="8" spans="1:7" ht="25.5">
      <c r="A8">
        <v>7</v>
      </c>
      <c r="B8" s="855" t="s">
        <v>5</v>
      </c>
      <c r="C8" t="s">
        <v>145</v>
      </c>
      <c r="D8" t="s">
        <v>908</v>
      </c>
      <c r="E8" t="s">
        <v>908</v>
      </c>
      <c r="F8" t="s">
        <v>909</v>
      </c>
      <c r="G8" t="s">
        <v>910</v>
      </c>
    </row>
    <row r="9" spans="1:7" ht="38.25">
      <c r="A9">
        <v>8</v>
      </c>
      <c r="B9" s="855" t="s">
        <v>886</v>
      </c>
      <c r="C9" t="s">
        <v>145</v>
      </c>
      <c r="D9" t="s">
        <v>145</v>
      </c>
      <c r="E9" t="s">
        <v>908</v>
      </c>
      <c r="F9" t="s">
        <v>909</v>
      </c>
      <c r="G9" t="s">
        <v>910</v>
      </c>
    </row>
    <row r="10" spans="1:7" ht="25.5">
      <c r="A10">
        <v>9</v>
      </c>
      <c r="B10" s="855" t="s">
        <v>887</v>
      </c>
      <c r="C10" t="s">
        <v>145</v>
      </c>
      <c r="D10" t="s">
        <v>908</v>
      </c>
      <c r="E10" t="s">
        <v>908</v>
      </c>
      <c r="F10" t="s">
        <v>909</v>
      </c>
      <c r="G10" t="s">
        <v>910</v>
      </c>
    </row>
    <row r="11" spans="1:7" ht="26.25" thickBot="1">
      <c r="A11">
        <v>10</v>
      </c>
      <c r="B11" s="867" t="s">
        <v>888</v>
      </c>
      <c r="C11" t="s">
        <v>145</v>
      </c>
      <c r="D11" t="s">
        <v>908</v>
      </c>
      <c r="E11" t="s">
        <v>908</v>
      </c>
      <c r="F11" t="s">
        <v>909</v>
      </c>
      <c r="G11" t="s">
        <v>910</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61541-8A39-45C6-927E-87E739F66FCF}">
  <sheetPr codeName="Sheet6">
    <tabColor theme="1"/>
    <pageSetUpPr fitToPage="1"/>
  </sheetPr>
  <dimension ref="A1:O166"/>
  <sheetViews>
    <sheetView zoomScale="70" zoomScaleNormal="70" workbookViewId="0">
      <selection activeCell="S8" sqref="S8"/>
    </sheetView>
  </sheetViews>
  <sheetFormatPr defaultColWidth="9.140625" defaultRowHeight="15"/>
  <cols>
    <col min="1" max="1" width="28.140625" style="932" customWidth="1"/>
    <col min="2" max="2" width="173.28515625" style="932" customWidth="1"/>
    <col min="3" max="3" width="1.5703125" style="904" customWidth="1"/>
    <col min="4" max="4" width="18.85546875" style="899" bestFit="1" customWidth="1"/>
    <col min="5" max="5" width="1.5703125" style="897" customWidth="1"/>
    <col min="6" max="6" width="97.28515625" style="933" customWidth="1"/>
    <col min="7" max="7" width="1.5703125" style="899" customWidth="1"/>
    <col min="8" max="8" width="13.42578125" style="899" customWidth="1"/>
    <col min="9" max="11" width="13.42578125" style="898" customWidth="1"/>
    <col min="12" max="12" width="30.42578125" style="898" customWidth="1"/>
    <col min="13" max="13" width="8.5703125" style="898" customWidth="1"/>
    <col min="14" max="14" width="4.28515625" style="898" customWidth="1"/>
    <col min="15" max="15" width="5.28515625" style="898" customWidth="1"/>
    <col min="16" max="68" width="8.7109375" style="899" customWidth="1"/>
    <col min="69" max="16384" width="9.140625" style="899"/>
  </cols>
  <sheetData>
    <row r="1" spans="1:15" ht="47.25" customHeight="1" thickBot="1">
      <c r="A1" s="1202" t="s">
        <v>740</v>
      </c>
      <c r="B1" s="1203"/>
      <c r="C1" s="1203"/>
      <c r="D1" s="1203"/>
      <c r="E1" s="1203"/>
      <c r="F1" s="1204"/>
      <c r="G1" s="897"/>
      <c r="H1" s="897"/>
    </row>
    <row r="2" spans="1:15" ht="8.25" customHeight="1">
      <c r="A2" s="900"/>
      <c r="B2" s="900"/>
      <c r="C2" s="900"/>
      <c r="D2" s="900"/>
      <c r="E2" s="900"/>
      <c r="F2" s="900"/>
      <c r="G2" s="897"/>
      <c r="H2" s="897"/>
    </row>
    <row r="3" spans="1:15" s="903" customFormat="1" ht="27.95" customHeight="1">
      <c r="A3" s="1211" t="s">
        <v>739</v>
      </c>
      <c r="B3" s="1212"/>
      <c r="C3" s="1212"/>
      <c r="D3" s="1212"/>
      <c r="E3" s="1212"/>
      <c r="F3" s="1212"/>
      <c r="G3" s="901"/>
      <c r="H3" s="901"/>
      <c r="I3" s="902"/>
      <c r="J3" s="902"/>
      <c r="K3" s="902"/>
      <c r="L3" s="902"/>
      <c r="M3" s="902"/>
      <c r="N3" s="902"/>
      <c r="O3" s="902"/>
    </row>
    <row r="4" spans="1:15" ht="8.1" customHeight="1" thickBot="1">
      <c r="A4" s="904"/>
      <c r="B4" s="904"/>
      <c r="C4" s="905"/>
      <c r="D4" s="898"/>
      <c r="F4" s="906"/>
      <c r="G4" s="897"/>
      <c r="H4" s="897"/>
    </row>
    <row r="5" spans="1:15" ht="20.100000000000001" customHeight="1" thickBot="1">
      <c r="A5" s="907" t="s">
        <v>151</v>
      </c>
      <c r="B5" s="736"/>
      <c r="C5" s="905"/>
      <c r="D5" s="1209" t="s">
        <v>738</v>
      </c>
      <c r="E5" s="1210"/>
      <c r="F5" s="908" t="s">
        <v>876</v>
      </c>
      <c r="G5" s="897"/>
      <c r="H5" s="897"/>
    </row>
    <row r="6" spans="1:15" ht="20.100000000000001" customHeight="1" thickBot="1">
      <c r="A6" s="909" t="s">
        <v>878</v>
      </c>
      <c r="B6" s="736"/>
      <c r="C6" s="905"/>
      <c r="D6" s="1209" t="s">
        <v>882</v>
      </c>
      <c r="E6" s="1210"/>
      <c r="F6" s="735"/>
      <c r="G6" s="897"/>
      <c r="H6" s="897"/>
    </row>
    <row r="7" spans="1:15" ht="20.100000000000001" customHeight="1" thickBot="1">
      <c r="A7" s="910" t="s">
        <v>877</v>
      </c>
      <c r="B7" s="734"/>
      <c r="C7" s="905"/>
      <c r="D7" s="1209" t="s">
        <v>879</v>
      </c>
      <c r="E7" s="1210"/>
      <c r="F7" s="733"/>
      <c r="G7" s="897"/>
      <c r="H7" s="897"/>
    </row>
    <row r="8" spans="1:15" ht="15" hidden="1" customHeight="1">
      <c r="A8" s="911"/>
      <c r="B8" s="911"/>
      <c r="C8" s="911"/>
      <c r="D8" s="912"/>
      <c r="E8" s="904"/>
      <c r="F8" s="913"/>
      <c r="G8" s="897"/>
      <c r="H8" s="897"/>
    </row>
    <row r="9" spans="1:15" ht="8.25" customHeight="1" thickBot="1">
      <c r="A9" s="911"/>
      <c r="B9" s="911"/>
      <c r="C9" s="911"/>
      <c r="D9" s="905"/>
      <c r="E9" s="904"/>
      <c r="F9" s="914"/>
      <c r="G9" s="897"/>
      <c r="H9" s="897"/>
    </row>
    <row r="10" spans="1:15" ht="27.95" customHeight="1" thickBot="1">
      <c r="A10" s="1200" t="s">
        <v>737</v>
      </c>
      <c r="B10" s="1201"/>
      <c r="C10" s="915"/>
      <c r="D10" s="916" t="s">
        <v>736</v>
      </c>
      <c r="E10" s="917"/>
      <c r="F10" s="918" t="s">
        <v>735</v>
      </c>
      <c r="G10" s="897"/>
      <c r="H10" s="897"/>
      <c r="L10" s="919"/>
      <c r="M10" s="919"/>
      <c r="N10" s="919"/>
      <c r="O10" s="919"/>
    </row>
    <row r="11" spans="1:15" ht="27.95" customHeight="1">
      <c r="A11" s="1205" t="s">
        <v>734</v>
      </c>
      <c r="B11" s="1206"/>
      <c r="C11" s="920"/>
      <c r="D11" s="729"/>
      <c r="F11" s="1213" t="str">
        <f>IF(D11='Support Doc'!C2,'Support Doc'!D2,IF(Logic!$F$13='Support Doc'!B14,'Support Doc'!D14,IF(Logic!$F$8='Support Doc'!B9,'Support Doc'!D9,IF(Logic!$F$3='Support Doc'!B3,'Support Doc'!D3,IF(Logic!$F$7='Support Doc'!B8,'Support Doc'!D8,IF(Logic!$F$4='Support Doc'!B4,'Support Doc'!D4,IF(Logic!$F$4='Support Doc'!B6,'Support Doc'!D6,IF(Logic!$F$5='Support Doc'!B5,'Support Doc'!D5,IF(Logic!$F$6='Support Doc'!B7,'Support Doc'!D7,IF(Logic!$F$9='Support Doc'!B10,'Support Doc'!D10,IF(Logic!$F$10='Support Doc'!B11,'Support Doc'!D11,IF(Logic!$F$11='Support Doc'!B12,'Support Doc'!D12,IF(Logic!$F$12='Support Doc'!B13,'Support Doc'!D13,"")))))))))))))</f>
        <v>In the context of APQP a "change" includes the creation of a new product or process
"Design" is applicable to the creation or modification of a physical product offering by GE Aviation Systems
"Process" is applicable to the creation or modification of a manufacturing process used in the production of a the physical product
"Work Transfer" is applicable when a manufacturing process is physically moved from one location to another</v>
      </c>
      <c r="G11" s="921"/>
      <c r="H11" s="897"/>
      <c r="L11" s="919"/>
      <c r="N11" s="919"/>
      <c r="O11" s="919"/>
    </row>
    <row r="12" spans="1:15" ht="6" customHeight="1">
      <c r="A12" s="1189"/>
      <c r="B12" s="1190"/>
      <c r="C12" s="920"/>
      <c r="D12" s="730"/>
      <c r="F12" s="1186"/>
      <c r="G12" s="921"/>
      <c r="H12" s="897"/>
      <c r="L12" s="919"/>
      <c r="N12" s="919"/>
      <c r="O12" s="919"/>
    </row>
    <row r="13" spans="1:15" ht="27.95" customHeight="1">
      <c r="A13" s="1207" t="str">
        <f>IF(D11=Logic!A5,Logic!H3,"")</f>
        <v/>
      </c>
      <c r="B13" s="1208"/>
      <c r="C13" s="922"/>
      <c r="D13" s="729"/>
      <c r="F13" s="1186"/>
      <c r="G13" s="921"/>
      <c r="H13" s="897"/>
      <c r="L13" s="919"/>
      <c r="M13" s="919"/>
      <c r="N13" s="919"/>
      <c r="O13" s="919"/>
    </row>
    <row r="14" spans="1:15" ht="6" customHeight="1">
      <c r="A14" s="1189"/>
      <c r="B14" s="1190"/>
      <c r="C14" s="920"/>
      <c r="D14" s="732"/>
      <c r="F14" s="1186"/>
      <c r="G14" s="921"/>
      <c r="H14" s="897"/>
      <c r="L14" s="919"/>
      <c r="N14" s="919"/>
      <c r="O14" s="919"/>
    </row>
    <row r="15" spans="1:15" ht="27.95" customHeight="1">
      <c r="A15" s="1194" t="str">
        <f>IF(AND(A13=Logic!H3,D13=Logic!A4),Logic!H4,IF(AND(A13=Logic!H3,D13=Logic!A3),Logic!H6,""))</f>
        <v/>
      </c>
      <c r="B15" s="1195"/>
      <c r="C15" s="922"/>
      <c r="D15" s="729"/>
      <c r="F15" s="1186"/>
      <c r="G15" s="921"/>
      <c r="H15" s="897"/>
      <c r="L15" s="919"/>
      <c r="M15" s="919"/>
      <c r="N15" s="919"/>
      <c r="O15" s="919"/>
    </row>
    <row r="16" spans="1:15" ht="6" customHeight="1">
      <c r="A16" s="1189"/>
      <c r="B16" s="1190"/>
      <c r="C16" s="920"/>
      <c r="D16" s="727"/>
      <c r="F16" s="1186"/>
      <c r="G16" s="921"/>
      <c r="H16" s="897"/>
      <c r="L16" s="919"/>
      <c r="N16" s="919"/>
      <c r="O16" s="919"/>
    </row>
    <row r="17" spans="1:10" ht="27.95" customHeight="1">
      <c r="A17" s="1194" t="str">
        <f>IF(AND(A15=Logic!H4,D15=Logic!A3),Logic!H5,"")</f>
        <v/>
      </c>
      <c r="B17" s="1195"/>
      <c r="C17" s="922"/>
      <c r="D17" s="729"/>
      <c r="F17" s="1186"/>
      <c r="G17" s="921"/>
      <c r="H17" s="897"/>
    </row>
    <row r="18" spans="1:10" ht="6" customHeight="1">
      <c r="A18" s="1189"/>
      <c r="B18" s="1190"/>
      <c r="C18" s="920"/>
      <c r="D18" s="732"/>
      <c r="F18" s="1186"/>
      <c r="G18" s="921"/>
      <c r="H18" s="897"/>
    </row>
    <row r="19" spans="1:10" ht="27.75" customHeight="1">
      <c r="A19" s="1194" t="str">
        <f>IF(AND(A15=Logic!H6,D15=Logic!A4),Logic!H7,"")</f>
        <v/>
      </c>
      <c r="B19" s="1195"/>
      <c r="C19" s="922"/>
      <c r="D19" s="729"/>
      <c r="F19" s="1186"/>
      <c r="G19" s="921"/>
      <c r="H19" s="897"/>
    </row>
    <row r="20" spans="1:10" ht="6" customHeight="1">
      <c r="A20" s="1189"/>
      <c r="B20" s="1190"/>
      <c r="C20" s="920"/>
      <c r="D20" s="727"/>
      <c r="F20" s="1186"/>
      <c r="G20" s="921"/>
      <c r="H20" s="897"/>
    </row>
    <row r="21" spans="1:10" ht="27.95" customHeight="1">
      <c r="A21" s="1194" t="str">
        <f>IF(AND(A19=Logic!H7,D19=Logic!A3),Logic!H8,IF(D11=Logic!A6,Logic!H8,""))</f>
        <v/>
      </c>
      <c r="B21" s="1195"/>
      <c r="C21" s="922"/>
      <c r="D21" s="729"/>
      <c r="F21" s="1186"/>
      <c r="G21" s="921"/>
      <c r="H21" s="897"/>
    </row>
    <row r="22" spans="1:10" ht="6" customHeight="1">
      <c r="A22" s="1189"/>
      <c r="B22" s="1190"/>
      <c r="C22" s="920"/>
      <c r="D22" s="732"/>
      <c r="F22" s="1186"/>
      <c r="G22" s="921"/>
      <c r="H22" s="897"/>
    </row>
    <row r="23" spans="1:10" ht="27.95" customHeight="1">
      <c r="A23" s="1194" t="str">
        <f>IF(AND(A21=Logic!H8,D21=Logic!A3),Logic!H9,"")</f>
        <v/>
      </c>
      <c r="B23" s="1195"/>
      <c r="C23" s="923"/>
      <c r="D23" s="729"/>
      <c r="F23" s="1186"/>
      <c r="G23" s="921"/>
      <c r="H23" s="897"/>
    </row>
    <row r="24" spans="1:10" ht="6" customHeight="1">
      <c r="A24" s="1189"/>
      <c r="B24" s="1190"/>
      <c r="C24" s="920"/>
      <c r="D24" s="727"/>
      <c r="F24" s="1186"/>
      <c r="G24" s="921"/>
      <c r="H24" s="897"/>
    </row>
    <row r="25" spans="1:10" ht="27.95" customHeight="1">
      <c r="A25" s="1194" t="str">
        <f>IF(AND(A23=Logic!H9,D23=Logic!A4),Logic!H10,"")</f>
        <v/>
      </c>
      <c r="B25" s="1195"/>
      <c r="C25" s="923"/>
      <c r="D25" s="729"/>
      <c r="F25" s="1186"/>
      <c r="G25" s="921"/>
      <c r="H25" s="897"/>
    </row>
    <row r="26" spans="1:10" ht="6" customHeight="1" thickBot="1">
      <c r="A26" s="1189"/>
      <c r="B26" s="1190"/>
      <c r="C26" s="920"/>
      <c r="D26" s="732"/>
      <c r="F26" s="1186"/>
      <c r="G26" s="921"/>
      <c r="H26" s="897"/>
    </row>
    <row r="27" spans="1:10" ht="27.95" customHeight="1">
      <c r="A27" s="1194" t="str">
        <f>IF(AND(A25=Logic!H10,D25=Logic!A4),Logic!H11,"")</f>
        <v/>
      </c>
      <c r="B27" s="1195"/>
      <c r="C27" s="923"/>
      <c r="D27" s="729"/>
      <c r="F27" s="918" t="s">
        <v>733</v>
      </c>
      <c r="G27" s="921"/>
      <c r="H27" s="897"/>
    </row>
    <row r="28" spans="1:10" ht="6" customHeight="1">
      <c r="A28" s="1189"/>
      <c r="B28" s="1190"/>
      <c r="C28" s="920"/>
      <c r="D28" s="727"/>
      <c r="F28" s="1186" t="str">
        <f>IF(D11='Support Doc'!C2,'Support Doc'!D2,IF(Logic!$F$13='Support Doc'!B14,'Support Doc'!E14,IF(Logic!$F$8='Support Doc'!B9,'Support Doc'!E9,IF(Logic!$F$3='Support Doc'!B3,'Support Doc'!E3,IF(Logic!$F$7='Support Doc'!B8,'Support Doc'!E8,IF(Logic!$F$4='Support Doc'!B4,'Support Doc'!E4,IF(Logic!$F$4='Support Doc'!B6,'Support Doc'!E6,IF(Logic!$F$5='Support Doc'!B5,'Support Doc'!E5,IF(Logic!$F$6='Support Doc'!B7,'Support Doc'!E7,IF(Logic!$F$9='Support Doc'!B10,'Support Doc'!E10,IF(Logic!$F$10='Support Doc'!B11,'Support Doc'!E11,IF(Logic!$F$11='Support Doc'!B12,'Support Doc'!E12,IF(Logic!$F$12='Support Doc'!B13,'Support Doc'!E13,"")))))))))))))</f>
        <v>In the context of APQP a "change" includes the creation of a new product or process
"Design" is applicable to the creation or modification of a physical product offering by GE Aviation Systems
"Process" is applicable to the creation or modification of a manufacturing process used in the production of a the physical product
"Work Transfer" is applicable when a manufacturing process is physically moved from one location to another</v>
      </c>
      <c r="G28" s="921"/>
      <c r="H28" s="897"/>
    </row>
    <row r="29" spans="1:10" ht="27.95" customHeight="1">
      <c r="A29" s="1194" t="str">
        <f>IF(AND(A27=Logic!H11,D27=Logic!A4),Logic!H12,"")</f>
        <v/>
      </c>
      <c r="B29" s="1195"/>
      <c r="C29" s="923"/>
      <c r="D29" s="729"/>
      <c r="F29" s="1186"/>
      <c r="G29" s="921"/>
      <c r="H29" s="897"/>
      <c r="I29" s="924"/>
      <c r="J29" s="924"/>
    </row>
    <row r="30" spans="1:10" ht="6" customHeight="1">
      <c r="A30" s="1189"/>
      <c r="B30" s="1190"/>
      <c r="C30" s="920"/>
      <c r="D30" s="732"/>
      <c r="F30" s="1186"/>
      <c r="G30" s="921"/>
      <c r="H30" s="897"/>
      <c r="I30" s="924"/>
      <c r="J30" s="924"/>
    </row>
    <row r="31" spans="1:10" ht="27.95" customHeight="1">
      <c r="A31" s="1194" t="str">
        <f>IF(AND(A29=Logic!H12,D29=Logic!A4),Logic!H13,"")</f>
        <v/>
      </c>
      <c r="B31" s="1195"/>
      <c r="C31" s="923"/>
      <c r="D31" s="729"/>
      <c r="F31" s="1186"/>
      <c r="G31" s="921"/>
      <c r="H31" s="897"/>
      <c r="I31" s="924"/>
      <c r="J31" s="924"/>
    </row>
    <row r="32" spans="1:10" ht="8.1" hidden="1" customHeight="1">
      <c r="A32" s="1189"/>
      <c r="B32" s="1190"/>
      <c r="C32" s="920"/>
      <c r="D32" s="732"/>
      <c r="F32" s="1186"/>
      <c r="G32" s="921"/>
      <c r="H32" s="897"/>
      <c r="I32" s="924"/>
      <c r="J32" s="924"/>
    </row>
    <row r="33" spans="1:15" ht="27.95" customHeight="1">
      <c r="A33" s="1194"/>
      <c r="B33" s="1195"/>
      <c r="D33" s="730"/>
      <c r="F33" s="1186"/>
      <c r="G33" s="921"/>
      <c r="H33" s="897"/>
      <c r="I33" s="924"/>
      <c r="J33" s="924"/>
    </row>
    <row r="34" spans="1:15" ht="27.95" customHeight="1">
      <c r="A34" s="1189"/>
      <c r="B34" s="1190"/>
      <c r="C34" s="920"/>
      <c r="D34" s="727"/>
      <c r="F34" s="1186"/>
      <c r="G34" s="921"/>
      <c r="H34" s="897"/>
      <c r="I34" s="924"/>
      <c r="J34" s="924"/>
    </row>
    <row r="35" spans="1:15" ht="27.95" customHeight="1" thickBot="1">
      <c r="A35" s="1196" t="str">
        <f>IF(D11=Logic!A7,Logic!H14,"")</f>
        <v/>
      </c>
      <c r="B35" s="1197"/>
      <c r="C35" s="923"/>
      <c r="D35" s="729"/>
      <c r="F35" s="1186"/>
      <c r="G35" s="921"/>
      <c r="H35" s="897"/>
      <c r="I35" s="924"/>
      <c r="J35" s="924"/>
    </row>
    <row r="36" spans="1:15" ht="33.75" customHeight="1" thickBot="1">
      <c r="A36" s="1198" t="s">
        <v>732</v>
      </c>
      <c r="B36" s="1199"/>
      <c r="C36" s="897"/>
      <c r="D36" s="919"/>
      <c r="F36" s="1187"/>
      <c r="G36" s="925"/>
      <c r="H36" s="898"/>
      <c r="I36" s="924"/>
      <c r="J36" s="924"/>
    </row>
    <row r="37" spans="1:15" ht="30" customHeight="1" thickBot="1">
      <c r="A37" s="1191" t="str">
        <f>IFERROR(VLOOKUP(1,Logic!P3:Q13,2,FALSE),"")</f>
        <v/>
      </c>
      <c r="B37" s="1192"/>
      <c r="C37" s="897"/>
      <c r="D37" s="898"/>
      <c r="E37" s="898"/>
      <c r="F37" s="926"/>
      <c r="G37" s="927"/>
      <c r="H37" s="898"/>
      <c r="I37" s="924"/>
      <c r="J37" s="924"/>
    </row>
    <row r="38" spans="1:15" ht="31.5" customHeight="1">
      <c r="A38" s="1193"/>
      <c r="B38" s="1193"/>
      <c r="D38" s="897"/>
      <c r="F38" s="928"/>
      <c r="G38" s="925"/>
      <c r="H38" s="898"/>
      <c r="I38" s="924"/>
      <c r="J38" s="924"/>
    </row>
    <row r="39" spans="1:15" ht="38.1" customHeight="1">
      <c r="A39" s="926"/>
      <c r="B39" s="926"/>
      <c r="C39" s="905"/>
      <c r="D39" s="898"/>
      <c r="E39" s="929"/>
      <c r="F39" s="930"/>
      <c r="G39" s="925"/>
      <c r="H39" s="898"/>
    </row>
    <row r="40" spans="1:15" ht="38.1" customHeight="1">
      <c r="A40" s="905"/>
      <c r="B40" s="905"/>
      <c r="C40" s="931"/>
      <c r="D40" s="898"/>
      <c r="E40" s="898"/>
      <c r="F40" s="926"/>
      <c r="G40" s="898"/>
      <c r="H40" s="898"/>
    </row>
    <row r="41" spans="1:15" ht="18.75" customHeight="1">
      <c r="A41" s="905"/>
      <c r="B41" s="905"/>
      <c r="C41" s="905"/>
      <c r="D41" s="898"/>
      <c r="E41" s="898"/>
      <c r="F41" s="926"/>
      <c r="G41" s="898"/>
      <c r="H41" s="898"/>
    </row>
    <row r="42" spans="1:15" ht="18.95" customHeight="1">
      <c r="A42" s="1188"/>
      <c r="B42" s="1188"/>
      <c r="C42" s="905"/>
      <c r="D42" s="898"/>
      <c r="E42" s="898"/>
      <c r="F42" s="926"/>
      <c r="G42" s="898"/>
      <c r="H42" s="898"/>
    </row>
    <row r="43" spans="1:15" ht="18.95" customHeight="1">
      <c r="A43" s="1188"/>
      <c r="B43" s="1188"/>
      <c r="C43" s="905"/>
      <c r="D43" s="898"/>
      <c r="E43" s="898"/>
      <c r="F43" s="926"/>
      <c r="G43" s="898"/>
      <c r="H43" s="898"/>
    </row>
    <row r="44" spans="1:15" ht="18.95" customHeight="1">
      <c r="A44" s="1188"/>
      <c r="B44" s="1188"/>
      <c r="C44" s="905"/>
      <c r="D44" s="898"/>
      <c r="E44" s="898"/>
      <c r="F44" s="926"/>
      <c r="G44" s="898"/>
      <c r="H44" s="898"/>
      <c r="L44" s="919"/>
      <c r="M44" s="919"/>
      <c r="N44" s="919"/>
      <c r="O44" s="919"/>
    </row>
    <row r="45" spans="1:15" ht="18.75" customHeight="1">
      <c r="A45" s="1188"/>
      <c r="B45" s="1188"/>
      <c r="C45" s="905"/>
      <c r="D45" s="898"/>
      <c r="E45" s="898"/>
      <c r="F45" s="926"/>
      <c r="G45" s="898"/>
      <c r="H45" s="898"/>
      <c r="L45" s="919"/>
      <c r="M45" s="919"/>
      <c r="N45" s="919"/>
      <c r="O45" s="919"/>
    </row>
    <row r="46" spans="1:15">
      <c r="A46" s="1188"/>
      <c r="B46" s="1188"/>
      <c r="C46" s="905"/>
      <c r="D46" s="898"/>
      <c r="E46" s="898"/>
      <c r="F46" s="926"/>
      <c r="G46" s="898"/>
      <c r="H46" s="898"/>
    </row>
    <row r="47" spans="1:15">
      <c r="A47" s="1188"/>
      <c r="B47" s="1188"/>
      <c r="C47" s="905"/>
      <c r="D47" s="898"/>
      <c r="E47" s="898"/>
      <c r="F47" s="926"/>
      <c r="G47" s="898"/>
      <c r="H47" s="898"/>
    </row>
    <row r="48" spans="1:15">
      <c r="A48" s="1188"/>
      <c r="B48" s="1188"/>
      <c r="C48" s="905"/>
      <c r="D48" s="898"/>
      <c r="E48" s="898"/>
      <c r="F48" s="926"/>
      <c r="G48" s="898"/>
      <c r="H48" s="898"/>
    </row>
    <row r="49" spans="1:14">
      <c r="A49" s="1188"/>
      <c r="B49" s="1188"/>
      <c r="C49" s="905"/>
      <c r="D49" s="898"/>
      <c r="E49" s="898"/>
      <c r="F49" s="926"/>
      <c r="G49" s="898"/>
      <c r="H49" s="898"/>
    </row>
    <row r="50" spans="1:14">
      <c r="A50" s="1188"/>
      <c r="B50" s="1188"/>
      <c r="C50" s="905"/>
      <c r="D50" s="898"/>
      <c r="E50" s="898"/>
      <c r="F50" s="926"/>
      <c r="G50" s="898"/>
      <c r="H50" s="898"/>
    </row>
    <row r="51" spans="1:14">
      <c r="A51" s="905"/>
      <c r="B51" s="905"/>
      <c r="C51" s="905"/>
      <c r="D51" s="898"/>
      <c r="E51" s="898"/>
      <c r="F51" s="926"/>
      <c r="G51" s="898"/>
      <c r="H51" s="898"/>
    </row>
    <row r="52" spans="1:14">
      <c r="A52" s="905"/>
      <c r="B52" s="905"/>
      <c r="C52" s="905"/>
      <c r="D52" s="898"/>
      <c r="E52" s="898"/>
      <c r="F52" s="926"/>
      <c r="G52" s="898"/>
      <c r="H52" s="898"/>
    </row>
    <row r="53" spans="1:14">
      <c r="A53" s="905"/>
      <c r="B53" s="905"/>
      <c r="C53" s="905"/>
      <c r="D53" s="898"/>
      <c r="E53" s="898"/>
      <c r="F53" s="926"/>
      <c r="G53" s="898"/>
      <c r="H53" s="898"/>
    </row>
    <row r="54" spans="1:14">
      <c r="A54" s="905"/>
      <c r="B54" s="905"/>
      <c r="C54" s="905"/>
      <c r="D54" s="898"/>
      <c r="E54" s="898"/>
      <c r="F54" s="926"/>
      <c r="G54" s="898"/>
      <c r="H54" s="898"/>
    </row>
    <row r="55" spans="1:14">
      <c r="A55" s="905"/>
      <c r="B55" s="905"/>
      <c r="C55" s="905"/>
      <c r="D55" s="898"/>
      <c r="E55" s="898"/>
      <c r="F55" s="926"/>
      <c r="G55" s="898"/>
      <c r="H55" s="898"/>
    </row>
    <row r="56" spans="1:14">
      <c r="A56" s="905"/>
      <c r="B56" s="905"/>
      <c r="C56" s="905"/>
      <c r="D56" s="898"/>
      <c r="E56" s="898"/>
      <c r="F56" s="926"/>
      <c r="G56" s="898"/>
      <c r="H56" s="898"/>
    </row>
    <row r="57" spans="1:14">
      <c r="A57" s="905"/>
      <c r="B57" s="905"/>
      <c r="C57" s="905"/>
      <c r="D57" s="898"/>
      <c r="E57" s="898"/>
      <c r="F57" s="926"/>
      <c r="G57" s="898"/>
      <c r="H57" s="898"/>
    </row>
    <row r="58" spans="1:14">
      <c r="A58" s="905"/>
      <c r="B58" s="905"/>
      <c r="C58" s="905"/>
      <c r="D58" s="898"/>
      <c r="E58" s="898"/>
      <c r="F58" s="926"/>
      <c r="G58" s="898"/>
      <c r="H58" s="898"/>
      <c r="M58" s="919"/>
      <c r="N58" s="919"/>
    </row>
    <row r="59" spans="1:14">
      <c r="A59" s="905"/>
      <c r="B59" s="905"/>
      <c r="C59" s="905"/>
      <c r="D59" s="898"/>
      <c r="E59" s="898"/>
      <c r="F59" s="926"/>
      <c r="G59" s="898"/>
      <c r="H59" s="898"/>
      <c r="M59" s="919"/>
      <c r="N59" s="919"/>
    </row>
    <row r="60" spans="1:14">
      <c r="A60" s="905"/>
      <c r="B60" s="905"/>
      <c r="C60" s="905"/>
      <c r="D60" s="898"/>
      <c r="E60" s="898"/>
      <c r="F60" s="926"/>
      <c r="G60" s="898"/>
      <c r="H60" s="898"/>
      <c r="M60" s="919"/>
      <c r="N60" s="919"/>
    </row>
    <row r="61" spans="1:14">
      <c r="A61" s="905"/>
      <c r="B61" s="905"/>
      <c r="C61" s="905"/>
      <c r="D61" s="898"/>
      <c r="E61" s="898"/>
      <c r="F61" s="926"/>
      <c r="G61" s="898"/>
      <c r="H61" s="898"/>
      <c r="M61" s="919"/>
      <c r="N61" s="919"/>
    </row>
    <row r="62" spans="1:14">
      <c r="A62" s="905"/>
      <c r="B62" s="905"/>
      <c r="C62" s="905"/>
      <c r="D62" s="898"/>
      <c r="E62" s="898"/>
      <c r="F62" s="926"/>
      <c r="G62" s="898"/>
      <c r="H62" s="898"/>
      <c r="M62" s="919"/>
      <c r="N62" s="919"/>
    </row>
    <row r="63" spans="1:14">
      <c r="A63" s="905"/>
      <c r="B63" s="905"/>
      <c r="C63" s="905"/>
      <c r="D63" s="898"/>
      <c r="E63" s="898"/>
      <c r="F63" s="926"/>
      <c r="G63" s="898"/>
      <c r="H63" s="898"/>
      <c r="M63" s="919"/>
      <c r="N63" s="919"/>
    </row>
    <row r="64" spans="1:14">
      <c r="A64" s="905"/>
      <c r="B64" s="905"/>
      <c r="C64" s="905"/>
      <c r="D64" s="898"/>
      <c r="E64" s="898"/>
      <c r="F64" s="926"/>
      <c r="G64" s="898"/>
      <c r="H64" s="898"/>
      <c r="M64" s="919"/>
      <c r="N64" s="919"/>
    </row>
    <row r="65" spans="1:15">
      <c r="A65" s="905"/>
      <c r="B65" s="905"/>
      <c r="C65" s="905"/>
      <c r="D65" s="898"/>
      <c r="E65" s="898"/>
      <c r="F65" s="926"/>
      <c r="G65" s="898"/>
      <c r="H65" s="898"/>
      <c r="M65" s="919"/>
      <c r="N65" s="919"/>
    </row>
    <row r="66" spans="1:15">
      <c r="A66" s="905"/>
      <c r="B66" s="905"/>
      <c r="C66" s="905"/>
      <c r="D66" s="898"/>
      <c r="E66" s="898"/>
      <c r="F66" s="926"/>
      <c r="G66" s="898"/>
      <c r="H66" s="898"/>
      <c r="M66" s="919"/>
      <c r="N66" s="919"/>
    </row>
    <row r="67" spans="1:15">
      <c r="A67" s="905"/>
      <c r="B67" s="905"/>
      <c r="C67" s="905"/>
      <c r="D67" s="898"/>
      <c r="E67" s="898"/>
      <c r="F67" s="926"/>
      <c r="G67" s="898"/>
      <c r="H67" s="898"/>
      <c r="M67" s="919"/>
      <c r="N67" s="919"/>
    </row>
    <row r="68" spans="1:15">
      <c r="A68" s="905"/>
      <c r="B68" s="905"/>
      <c r="C68" s="905"/>
      <c r="D68" s="898"/>
      <c r="E68" s="898"/>
      <c r="F68" s="926"/>
      <c r="G68" s="898"/>
      <c r="H68" s="898"/>
      <c r="M68" s="919"/>
      <c r="N68" s="919"/>
    </row>
    <row r="69" spans="1:15">
      <c r="A69" s="905"/>
      <c r="B69" s="905"/>
      <c r="C69" s="905"/>
      <c r="D69" s="898"/>
      <c r="E69" s="898"/>
      <c r="F69" s="926"/>
      <c r="G69" s="898"/>
      <c r="H69" s="898"/>
      <c r="M69" s="919"/>
      <c r="N69" s="919"/>
      <c r="O69" s="919"/>
    </row>
    <row r="70" spans="1:15">
      <c r="A70" s="905"/>
      <c r="B70" s="905"/>
      <c r="C70" s="905"/>
      <c r="D70" s="898"/>
      <c r="E70" s="898"/>
      <c r="F70" s="926"/>
      <c r="G70" s="898"/>
      <c r="H70" s="898"/>
      <c r="M70" s="919"/>
      <c r="N70" s="919"/>
      <c r="O70" s="919"/>
    </row>
    <row r="71" spans="1:15">
      <c r="A71" s="905"/>
      <c r="B71" s="905"/>
      <c r="C71" s="905"/>
      <c r="D71" s="898"/>
      <c r="E71" s="898"/>
      <c r="F71" s="926"/>
      <c r="G71" s="898"/>
      <c r="H71" s="898"/>
      <c r="M71" s="919"/>
      <c r="N71" s="919"/>
      <c r="O71" s="919"/>
    </row>
    <row r="72" spans="1:15">
      <c r="A72" s="905"/>
      <c r="B72" s="905"/>
      <c r="C72" s="905"/>
      <c r="D72" s="898"/>
      <c r="E72" s="898"/>
      <c r="F72" s="926"/>
      <c r="G72" s="898"/>
      <c r="H72" s="898"/>
      <c r="M72" s="919"/>
      <c r="N72" s="919"/>
      <c r="O72" s="919"/>
    </row>
    <row r="73" spans="1:15">
      <c r="A73" s="905"/>
      <c r="B73" s="905"/>
      <c r="C73" s="905"/>
      <c r="D73" s="898"/>
      <c r="E73" s="898"/>
      <c r="F73" s="926"/>
      <c r="G73" s="898"/>
      <c r="H73" s="898"/>
      <c r="M73" s="919"/>
      <c r="N73" s="919"/>
      <c r="O73" s="919"/>
    </row>
    <row r="74" spans="1:15">
      <c r="A74" s="905"/>
      <c r="B74" s="905"/>
      <c r="C74" s="905"/>
      <c r="D74" s="898"/>
      <c r="E74" s="898"/>
      <c r="F74" s="926"/>
      <c r="G74" s="898"/>
      <c r="H74" s="898"/>
      <c r="M74" s="919"/>
      <c r="N74" s="919"/>
      <c r="O74" s="919"/>
    </row>
    <row r="75" spans="1:15">
      <c r="A75" s="905"/>
      <c r="B75" s="905"/>
      <c r="C75" s="905"/>
      <c r="D75" s="898"/>
      <c r="E75" s="898"/>
      <c r="F75" s="926"/>
      <c r="G75" s="898"/>
      <c r="H75" s="898"/>
      <c r="M75" s="919"/>
      <c r="N75" s="919"/>
      <c r="O75" s="919"/>
    </row>
    <row r="76" spans="1:15">
      <c r="A76" s="905"/>
      <c r="B76" s="905"/>
      <c r="C76" s="905"/>
      <c r="D76" s="898"/>
      <c r="E76" s="898"/>
      <c r="F76" s="926"/>
      <c r="G76" s="898"/>
      <c r="H76" s="898"/>
    </row>
    <row r="77" spans="1:15">
      <c r="A77" s="905"/>
      <c r="B77" s="905"/>
      <c r="C77" s="905"/>
      <c r="D77" s="898"/>
      <c r="E77" s="898"/>
      <c r="F77" s="926"/>
      <c r="G77" s="898"/>
      <c r="H77" s="898"/>
    </row>
    <row r="78" spans="1:15">
      <c r="A78" s="905"/>
      <c r="B78" s="905"/>
      <c r="C78" s="905"/>
      <c r="D78" s="898"/>
      <c r="E78" s="898"/>
      <c r="F78" s="926"/>
      <c r="G78" s="898"/>
      <c r="H78" s="898"/>
    </row>
    <row r="79" spans="1:15">
      <c r="A79" s="905"/>
      <c r="B79" s="905"/>
      <c r="C79" s="905"/>
      <c r="D79" s="898"/>
      <c r="E79" s="898"/>
      <c r="F79" s="926"/>
      <c r="G79" s="898"/>
      <c r="H79" s="898"/>
    </row>
    <row r="80" spans="1:15">
      <c r="A80" s="905"/>
      <c r="B80" s="905"/>
      <c r="C80" s="905"/>
      <c r="D80" s="898"/>
      <c r="E80" s="898"/>
      <c r="F80" s="926"/>
      <c r="G80" s="898"/>
      <c r="H80" s="898"/>
    </row>
    <row r="81" spans="1:8">
      <c r="A81" s="905"/>
      <c r="B81" s="905"/>
      <c r="C81" s="905"/>
      <c r="D81" s="898"/>
      <c r="E81" s="898"/>
      <c r="F81" s="926"/>
      <c r="G81" s="898"/>
      <c r="H81" s="898"/>
    </row>
    <row r="82" spans="1:8">
      <c r="A82" s="905"/>
      <c r="B82" s="905"/>
      <c r="C82" s="905"/>
      <c r="D82" s="898"/>
      <c r="E82" s="898"/>
      <c r="F82" s="926"/>
      <c r="G82" s="898"/>
      <c r="H82" s="898"/>
    </row>
    <row r="83" spans="1:8">
      <c r="A83" s="905"/>
      <c r="B83" s="905"/>
      <c r="C83" s="905"/>
      <c r="D83" s="898"/>
      <c r="E83" s="898"/>
      <c r="F83" s="926"/>
      <c r="G83" s="898"/>
      <c r="H83" s="898"/>
    </row>
    <row r="84" spans="1:8">
      <c r="A84" s="905"/>
      <c r="B84" s="905"/>
      <c r="C84" s="905"/>
      <c r="D84" s="898"/>
      <c r="E84" s="898"/>
      <c r="F84" s="926"/>
      <c r="G84" s="898"/>
      <c r="H84" s="898"/>
    </row>
    <row r="85" spans="1:8">
      <c r="A85" s="905"/>
      <c r="B85" s="905"/>
      <c r="C85" s="905"/>
      <c r="D85" s="898"/>
      <c r="E85" s="898"/>
      <c r="F85" s="926"/>
      <c r="G85" s="898"/>
      <c r="H85" s="898"/>
    </row>
    <row r="86" spans="1:8">
      <c r="A86" s="905"/>
      <c r="B86" s="905"/>
      <c r="C86" s="905"/>
      <c r="D86" s="898"/>
      <c r="E86" s="898"/>
      <c r="F86" s="926"/>
      <c r="G86" s="898"/>
      <c r="H86" s="898"/>
    </row>
    <row r="87" spans="1:8">
      <c r="A87" s="905"/>
      <c r="B87" s="905"/>
      <c r="C87" s="905"/>
      <c r="D87" s="898"/>
      <c r="E87" s="898"/>
      <c r="F87" s="926"/>
      <c r="G87" s="898"/>
      <c r="H87" s="898"/>
    </row>
    <row r="88" spans="1:8">
      <c r="A88" s="905"/>
      <c r="B88" s="905"/>
      <c r="C88" s="905"/>
      <c r="D88" s="898"/>
      <c r="E88" s="898"/>
      <c r="F88" s="926"/>
      <c r="G88" s="898"/>
      <c r="H88" s="898"/>
    </row>
    <row r="89" spans="1:8">
      <c r="A89" s="905"/>
      <c r="B89" s="905"/>
      <c r="C89" s="905"/>
      <c r="D89" s="898"/>
      <c r="E89" s="898"/>
      <c r="F89" s="926"/>
      <c r="G89" s="898"/>
      <c r="H89" s="898"/>
    </row>
    <row r="90" spans="1:8">
      <c r="A90" s="905"/>
      <c r="B90" s="905"/>
      <c r="C90" s="905"/>
      <c r="D90" s="898"/>
      <c r="E90" s="898"/>
      <c r="F90" s="926"/>
      <c r="G90" s="898"/>
      <c r="H90" s="898"/>
    </row>
    <row r="91" spans="1:8">
      <c r="A91" s="905"/>
      <c r="B91" s="905"/>
      <c r="C91" s="905"/>
      <c r="D91" s="898"/>
      <c r="E91" s="898"/>
      <c r="F91" s="926"/>
    </row>
    <row r="92" spans="1:8">
      <c r="A92" s="905"/>
      <c r="B92" s="905"/>
      <c r="C92" s="905"/>
      <c r="D92" s="898"/>
      <c r="E92" s="898"/>
      <c r="F92" s="926"/>
    </row>
    <row r="93" spans="1:8">
      <c r="A93" s="905"/>
      <c r="B93" s="905"/>
      <c r="C93" s="905"/>
      <c r="D93" s="898"/>
      <c r="E93" s="898"/>
      <c r="F93" s="926"/>
    </row>
    <row r="94" spans="1:8">
      <c r="A94" s="905"/>
      <c r="B94" s="905"/>
      <c r="C94" s="905"/>
      <c r="D94" s="898"/>
      <c r="E94" s="898"/>
      <c r="F94" s="926"/>
    </row>
    <row r="95" spans="1:8">
      <c r="A95" s="905"/>
      <c r="B95" s="905"/>
      <c r="C95" s="905"/>
      <c r="D95" s="898"/>
      <c r="E95" s="898"/>
      <c r="F95" s="926"/>
    </row>
    <row r="96" spans="1:8">
      <c r="A96" s="905"/>
      <c r="B96" s="905"/>
      <c r="C96" s="905"/>
      <c r="D96" s="898"/>
      <c r="E96" s="898"/>
      <c r="F96" s="926"/>
    </row>
    <row r="97" spans="1:6">
      <c r="A97" s="905"/>
      <c r="B97" s="905"/>
      <c r="C97" s="905"/>
      <c r="D97" s="898"/>
      <c r="E97" s="898"/>
      <c r="F97" s="926"/>
    </row>
    <row r="98" spans="1:6">
      <c r="A98" s="905"/>
      <c r="B98" s="905"/>
      <c r="C98" s="905"/>
      <c r="D98" s="898"/>
      <c r="E98" s="898"/>
      <c r="F98" s="926"/>
    </row>
    <row r="99" spans="1:6">
      <c r="A99" s="905"/>
      <c r="B99" s="905"/>
      <c r="C99" s="905"/>
      <c r="D99" s="898"/>
      <c r="E99" s="898"/>
      <c r="F99" s="926"/>
    </row>
    <row r="100" spans="1:6">
      <c r="A100" s="905"/>
      <c r="B100" s="905"/>
      <c r="C100" s="905"/>
      <c r="D100" s="898"/>
      <c r="E100" s="898"/>
      <c r="F100" s="926"/>
    </row>
    <row r="101" spans="1:6">
      <c r="A101" s="905"/>
      <c r="B101" s="905"/>
      <c r="C101" s="905"/>
      <c r="D101" s="898"/>
      <c r="E101" s="898"/>
      <c r="F101" s="926"/>
    </row>
    <row r="102" spans="1:6">
      <c r="A102" s="905"/>
      <c r="B102" s="905"/>
      <c r="C102" s="905"/>
      <c r="D102" s="898"/>
      <c r="E102" s="898"/>
      <c r="F102" s="926"/>
    </row>
    <row r="103" spans="1:6">
      <c r="A103" s="905"/>
      <c r="B103" s="905"/>
      <c r="C103" s="905"/>
      <c r="D103" s="898"/>
      <c r="E103" s="898"/>
      <c r="F103" s="926"/>
    </row>
    <row r="104" spans="1:6">
      <c r="A104" s="905"/>
      <c r="B104" s="905"/>
      <c r="C104" s="905"/>
      <c r="D104" s="898"/>
      <c r="E104" s="898"/>
      <c r="F104" s="926"/>
    </row>
    <row r="105" spans="1:6">
      <c r="A105" s="905"/>
      <c r="B105" s="905"/>
      <c r="C105" s="905"/>
      <c r="D105" s="898"/>
      <c r="E105" s="898"/>
      <c r="F105" s="926"/>
    </row>
    <row r="106" spans="1:6">
      <c r="A106" s="905"/>
      <c r="B106" s="905"/>
      <c r="C106" s="905"/>
      <c r="D106" s="898"/>
      <c r="E106" s="898"/>
      <c r="F106" s="926"/>
    </row>
    <row r="107" spans="1:6">
      <c r="A107" s="905"/>
      <c r="B107" s="905"/>
      <c r="C107" s="905"/>
      <c r="D107" s="898"/>
      <c r="E107" s="898"/>
      <c r="F107" s="926"/>
    </row>
    <row r="108" spans="1:6">
      <c r="A108" s="905"/>
      <c r="B108" s="905"/>
      <c r="C108" s="905"/>
      <c r="D108" s="898"/>
      <c r="E108" s="898"/>
      <c r="F108" s="926"/>
    </row>
    <row r="109" spans="1:6">
      <c r="A109" s="905"/>
      <c r="B109" s="905"/>
      <c r="C109" s="905"/>
      <c r="D109" s="898"/>
      <c r="E109" s="898"/>
      <c r="F109" s="926"/>
    </row>
    <row r="110" spans="1:6">
      <c r="A110" s="905"/>
      <c r="B110" s="905"/>
      <c r="C110" s="905"/>
      <c r="D110" s="898"/>
      <c r="E110" s="898"/>
      <c r="F110" s="926"/>
    </row>
    <row r="111" spans="1:6">
      <c r="A111" s="905"/>
      <c r="B111" s="905"/>
      <c r="C111" s="905"/>
      <c r="D111" s="898"/>
      <c r="E111" s="898"/>
      <c r="F111" s="926"/>
    </row>
    <row r="112" spans="1:6">
      <c r="A112" s="905"/>
      <c r="B112" s="905"/>
      <c r="C112" s="905"/>
      <c r="D112" s="898"/>
      <c r="E112" s="898"/>
      <c r="F112" s="926"/>
    </row>
    <row r="113" spans="1:6">
      <c r="A113" s="905"/>
      <c r="B113" s="905"/>
      <c r="C113" s="905"/>
      <c r="D113" s="898"/>
      <c r="E113" s="898"/>
      <c r="F113" s="926"/>
    </row>
    <row r="114" spans="1:6">
      <c r="A114" s="905"/>
      <c r="B114" s="905"/>
      <c r="C114" s="905"/>
      <c r="D114" s="898"/>
      <c r="E114" s="898"/>
      <c r="F114" s="926"/>
    </row>
    <row r="115" spans="1:6">
      <c r="A115" s="905"/>
      <c r="B115" s="905"/>
      <c r="C115" s="905"/>
      <c r="D115" s="898"/>
      <c r="E115" s="898"/>
      <c r="F115" s="926"/>
    </row>
    <row r="116" spans="1:6">
      <c r="A116" s="905"/>
      <c r="B116" s="905"/>
      <c r="C116" s="905"/>
      <c r="D116" s="898"/>
      <c r="E116" s="898"/>
      <c r="F116" s="926"/>
    </row>
    <row r="117" spans="1:6">
      <c r="A117" s="905"/>
      <c r="B117" s="905"/>
      <c r="C117" s="905"/>
      <c r="D117" s="898"/>
      <c r="E117" s="898"/>
      <c r="F117" s="926"/>
    </row>
    <row r="118" spans="1:6">
      <c r="A118" s="905"/>
      <c r="B118" s="905"/>
      <c r="C118" s="905"/>
      <c r="D118" s="898"/>
      <c r="E118" s="898"/>
      <c r="F118" s="926"/>
    </row>
    <row r="119" spans="1:6">
      <c r="A119" s="905"/>
      <c r="B119" s="905"/>
      <c r="C119" s="905"/>
      <c r="D119" s="898"/>
      <c r="E119" s="898"/>
      <c r="F119" s="926"/>
    </row>
    <row r="120" spans="1:6">
      <c r="A120" s="905"/>
      <c r="B120" s="905"/>
      <c r="C120" s="905"/>
      <c r="D120" s="898"/>
      <c r="E120" s="898"/>
      <c r="F120" s="926"/>
    </row>
    <row r="121" spans="1:6">
      <c r="A121" s="905"/>
      <c r="B121" s="905"/>
      <c r="C121" s="905"/>
      <c r="D121" s="898"/>
      <c r="E121" s="898"/>
      <c r="F121" s="926"/>
    </row>
    <row r="122" spans="1:6">
      <c r="A122" s="905"/>
      <c r="B122" s="905"/>
      <c r="C122" s="905"/>
      <c r="D122" s="898"/>
      <c r="E122" s="898"/>
      <c r="F122" s="926"/>
    </row>
    <row r="123" spans="1:6">
      <c r="A123" s="905"/>
      <c r="B123" s="905"/>
      <c r="C123" s="905"/>
      <c r="D123" s="898"/>
      <c r="E123" s="898"/>
      <c r="F123" s="926"/>
    </row>
    <row r="124" spans="1:6">
      <c r="A124" s="905"/>
      <c r="B124" s="905"/>
      <c r="C124" s="905"/>
      <c r="D124" s="898"/>
      <c r="E124" s="898"/>
      <c r="F124" s="926"/>
    </row>
    <row r="125" spans="1:6">
      <c r="A125" s="905"/>
      <c r="B125" s="905"/>
      <c r="C125" s="905"/>
      <c r="D125" s="898"/>
      <c r="E125" s="898"/>
      <c r="F125" s="926"/>
    </row>
    <row r="126" spans="1:6">
      <c r="A126" s="905"/>
      <c r="B126" s="905"/>
      <c r="C126" s="905"/>
      <c r="D126" s="898"/>
      <c r="E126" s="898"/>
      <c r="F126" s="926"/>
    </row>
    <row r="127" spans="1:6">
      <c r="A127" s="905"/>
      <c r="B127" s="905"/>
      <c r="C127" s="905"/>
      <c r="D127" s="898"/>
      <c r="E127" s="898"/>
      <c r="F127" s="926"/>
    </row>
    <row r="128" spans="1:6">
      <c r="A128" s="905"/>
      <c r="B128" s="905"/>
      <c r="C128" s="905"/>
      <c r="D128" s="898"/>
      <c r="E128" s="898"/>
      <c r="F128" s="926"/>
    </row>
    <row r="129" spans="1:6">
      <c r="A129" s="905"/>
      <c r="B129" s="905"/>
      <c r="C129" s="905"/>
      <c r="D129" s="898"/>
      <c r="E129" s="898"/>
      <c r="F129" s="926"/>
    </row>
    <row r="130" spans="1:6">
      <c r="A130" s="905"/>
      <c r="B130" s="905"/>
      <c r="C130" s="905"/>
      <c r="D130" s="898"/>
      <c r="E130" s="898"/>
      <c r="F130" s="926"/>
    </row>
    <row r="131" spans="1:6">
      <c r="A131" s="905"/>
      <c r="B131" s="905"/>
      <c r="C131" s="905"/>
      <c r="D131" s="898"/>
      <c r="E131" s="898"/>
      <c r="F131" s="926"/>
    </row>
    <row r="132" spans="1:6">
      <c r="A132" s="905"/>
      <c r="B132" s="905"/>
      <c r="C132" s="905"/>
      <c r="D132" s="898"/>
      <c r="E132" s="898"/>
      <c r="F132" s="926"/>
    </row>
    <row r="133" spans="1:6">
      <c r="A133" s="905"/>
      <c r="B133" s="905"/>
      <c r="C133" s="905"/>
      <c r="D133" s="898"/>
      <c r="E133" s="898"/>
      <c r="F133" s="926"/>
    </row>
    <row r="134" spans="1:6">
      <c r="A134" s="905"/>
      <c r="B134" s="905"/>
      <c r="C134" s="905"/>
      <c r="D134" s="898"/>
      <c r="E134" s="898"/>
      <c r="F134" s="926"/>
    </row>
    <row r="135" spans="1:6">
      <c r="A135" s="905"/>
      <c r="B135" s="905"/>
      <c r="C135" s="905"/>
      <c r="D135" s="898"/>
      <c r="E135" s="898"/>
      <c r="F135" s="926"/>
    </row>
    <row r="136" spans="1:6">
      <c r="A136" s="905"/>
      <c r="B136" s="905"/>
      <c r="C136" s="905"/>
      <c r="D136" s="898"/>
      <c r="E136" s="898"/>
      <c r="F136" s="926"/>
    </row>
    <row r="137" spans="1:6">
      <c r="A137" s="905"/>
      <c r="B137" s="905"/>
      <c r="C137" s="905"/>
      <c r="D137" s="898"/>
      <c r="E137" s="898"/>
      <c r="F137" s="926"/>
    </row>
    <row r="138" spans="1:6">
      <c r="A138" s="905"/>
      <c r="B138" s="905"/>
      <c r="C138" s="905"/>
      <c r="D138" s="898"/>
      <c r="E138" s="898"/>
      <c r="F138" s="926"/>
    </row>
    <row r="139" spans="1:6">
      <c r="A139" s="905"/>
      <c r="B139" s="905"/>
      <c r="C139" s="905"/>
      <c r="D139" s="898"/>
      <c r="E139" s="898"/>
      <c r="F139" s="926"/>
    </row>
    <row r="140" spans="1:6">
      <c r="A140" s="905"/>
      <c r="B140" s="905"/>
      <c r="C140" s="905"/>
      <c r="D140" s="898"/>
      <c r="E140" s="898"/>
      <c r="F140" s="926"/>
    </row>
    <row r="141" spans="1:6">
      <c r="A141" s="905"/>
      <c r="B141" s="905"/>
      <c r="C141" s="905"/>
      <c r="D141" s="898"/>
      <c r="E141" s="898"/>
      <c r="F141" s="926"/>
    </row>
    <row r="142" spans="1:6">
      <c r="A142" s="905"/>
      <c r="B142" s="905"/>
      <c r="C142" s="905"/>
      <c r="D142" s="898"/>
      <c r="E142" s="898"/>
      <c r="F142" s="926"/>
    </row>
    <row r="143" spans="1:6">
      <c r="A143" s="905"/>
      <c r="B143" s="905"/>
      <c r="C143" s="905"/>
      <c r="D143" s="898"/>
      <c r="E143" s="898"/>
      <c r="F143" s="926"/>
    </row>
    <row r="144" spans="1:6">
      <c r="A144" s="905"/>
      <c r="B144" s="905"/>
      <c r="C144" s="905"/>
      <c r="D144" s="898"/>
      <c r="E144" s="898"/>
      <c r="F144" s="926"/>
    </row>
    <row r="145" spans="1:6">
      <c r="A145" s="905"/>
      <c r="B145" s="905"/>
      <c r="C145" s="905"/>
      <c r="D145" s="898"/>
      <c r="E145" s="898"/>
      <c r="F145" s="926"/>
    </row>
    <row r="146" spans="1:6">
      <c r="A146" s="905"/>
      <c r="B146" s="905"/>
      <c r="C146" s="905"/>
      <c r="D146" s="898"/>
      <c r="E146" s="898"/>
      <c r="F146" s="926"/>
    </row>
    <row r="147" spans="1:6">
      <c r="A147" s="905"/>
      <c r="B147" s="905"/>
      <c r="C147" s="905"/>
      <c r="D147" s="898"/>
      <c r="E147" s="898"/>
      <c r="F147" s="926"/>
    </row>
    <row r="148" spans="1:6">
      <c r="A148" s="905"/>
      <c r="B148" s="905"/>
      <c r="C148" s="905"/>
      <c r="D148" s="898"/>
      <c r="E148" s="898"/>
      <c r="F148" s="926"/>
    </row>
    <row r="149" spans="1:6">
      <c r="A149" s="905"/>
      <c r="B149" s="905"/>
      <c r="C149" s="905"/>
      <c r="D149" s="898"/>
      <c r="E149" s="898"/>
      <c r="F149" s="926"/>
    </row>
    <row r="150" spans="1:6">
      <c r="A150" s="905"/>
      <c r="B150" s="905"/>
      <c r="C150" s="905"/>
      <c r="D150" s="898"/>
      <c r="E150" s="898"/>
      <c r="F150" s="926"/>
    </row>
    <row r="151" spans="1:6">
      <c r="A151" s="905"/>
      <c r="B151" s="905"/>
      <c r="C151" s="905"/>
      <c r="D151" s="898"/>
      <c r="E151" s="898"/>
      <c r="F151" s="926"/>
    </row>
    <row r="152" spans="1:6">
      <c r="A152" s="905"/>
      <c r="B152" s="905"/>
      <c r="C152" s="905"/>
      <c r="D152" s="898"/>
      <c r="E152" s="898"/>
      <c r="F152" s="926"/>
    </row>
    <row r="153" spans="1:6">
      <c r="A153" s="905"/>
      <c r="B153" s="905"/>
      <c r="C153" s="905"/>
      <c r="D153" s="898"/>
      <c r="E153" s="898"/>
      <c r="F153" s="926"/>
    </row>
    <row r="154" spans="1:6">
      <c r="A154" s="905"/>
      <c r="B154" s="905"/>
      <c r="C154" s="905"/>
      <c r="D154" s="898"/>
      <c r="E154" s="898"/>
      <c r="F154" s="926"/>
    </row>
    <row r="155" spans="1:6">
      <c r="A155" s="905"/>
      <c r="B155" s="905"/>
      <c r="C155" s="905"/>
      <c r="D155" s="898"/>
      <c r="E155" s="898"/>
      <c r="F155" s="926"/>
    </row>
    <row r="156" spans="1:6">
      <c r="A156" s="905"/>
      <c r="B156" s="905"/>
      <c r="C156" s="905"/>
      <c r="D156" s="898"/>
      <c r="E156" s="898"/>
      <c r="F156" s="926"/>
    </row>
    <row r="157" spans="1:6">
      <c r="A157" s="905"/>
      <c r="B157" s="905"/>
      <c r="C157" s="905"/>
      <c r="D157" s="898"/>
      <c r="E157" s="898"/>
      <c r="F157" s="926"/>
    </row>
    <row r="158" spans="1:6">
      <c r="A158" s="905"/>
      <c r="B158" s="905"/>
      <c r="C158" s="905"/>
      <c r="D158" s="898"/>
      <c r="E158" s="898"/>
      <c r="F158" s="926"/>
    </row>
    <row r="159" spans="1:6">
      <c r="A159" s="905"/>
      <c r="B159" s="905"/>
      <c r="C159" s="905"/>
      <c r="D159" s="898"/>
      <c r="E159" s="898"/>
      <c r="F159" s="926"/>
    </row>
    <row r="160" spans="1:6">
      <c r="A160" s="905"/>
      <c r="B160" s="905"/>
      <c r="C160" s="905"/>
      <c r="D160" s="898"/>
      <c r="E160" s="898"/>
      <c r="F160" s="926"/>
    </row>
    <row r="161" spans="1:6">
      <c r="A161" s="905"/>
      <c r="B161" s="905"/>
      <c r="C161" s="905"/>
      <c r="D161" s="898"/>
      <c r="E161" s="898"/>
      <c r="F161" s="926"/>
    </row>
    <row r="162" spans="1:6">
      <c r="A162" s="905"/>
      <c r="B162" s="905"/>
      <c r="C162" s="905"/>
      <c r="D162" s="898"/>
      <c r="E162" s="898"/>
      <c r="F162" s="926"/>
    </row>
    <row r="163" spans="1:6">
      <c r="A163" s="905"/>
      <c r="B163" s="905"/>
      <c r="C163" s="905"/>
      <c r="D163" s="898"/>
      <c r="E163" s="898"/>
      <c r="F163" s="926"/>
    </row>
    <row r="164" spans="1:6">
      <c r="A164" s="905"/>
      <c r="B164" s="905"/>
      <c r="C164" s="905"/>
      <c r="D164" s="898"/>
      <c r="E164" s="898"/>
      <c r="F164" s="926"/>
    </row>
    <row r="165" spans="1:6">
      <c r="A165" s="905"/>
      <c r="B165" s="905"/>
      <c r="C165" s="905"/>
      <c r="D165" s="898"/>
      <c r="E165" s="898"/>
      <c r="F165" s="926"/>
    </row>
    <row r="166" spans="1:6">
      <c r="A166" s="905"/>
      <c r="B166" s="905"/>
      <c r="C166" s="905"/>
      <c r="D166" s="898"/>
      <c r="E166" s="898"/>
      <c r="F166" s="926"/>
    </row>
  </sheetData>
  <sheetProtection sheet="1" selectLockedCells="1"/>
  <mergeCells count="45">
    <mergeCell ref="A10:B10"/>
    <mergeCell ref="A1:F1"/>
    <mergeCell ref="A11:B11"/>
    <mergeCell ref="A12:B12"/>
    <mergeCell ref="A13:B13"/>
    <mergeCell ref="D5:E5"/>
    <mergeCell ref="D6:E6"/>
    <mergeCell ref="D7:E7"/>
    <mergeCell ref="A3:F3"/>
    <mergeCell ref="F11:F26"/>
    <mergeCell ref="A15:B15"/>
    <mergeCell ref="A17:B17"/>
    <mergeCell ref="A16:B16"/>
    <mergeCell ref="A18:B18"/>
    <mergeCell ref="A20:B20"/>
    <mergeCell ref="A22:B22"/>
    <mergeCell ref="A14:B14"/>
    <mergeCell ref="A23:B23"/>
    <mergeCell ref="A24:B24"/>
    <mergeCell ref="A25:B25"/>
    <mergeCell ref="A50:B50"/>
    <mergeCell ref="A45:B45"/>
    <mergeCell ref="A46:B46"/>
    <mergeCell ref="A47:B47"/>
    <mergeCell ref="A48:B48"/>
    <mergeCell ref="A49:B49"/>
    <mergeCell ref="A27:B27"/>
    <mergeCell ref="A21:B21"/>
    <mergeCell ref="A26:B26"/>
    <mergeCell ref="A19:B19"/>
    <mergeCell ref="F28:F36"/>
    <mergeCell ref="A42:B42"/>
    <mergeCell ref="A43:B43"/>
    <mergeCell ref="A44:B44"/>
    <mergeCell ref="A30:B30"/>
    <mergeCell ref="A32:B32"/>
    <mergeCell ref="A37:B37"/>
    <mergeCell ref="A38:B38"/>
    <mergeCell ref="A29:B29"/>
    <mergeCell ref="A31:B31"/>
    <mergeCell ref="A35:B35"/>
    <mergeCell ref="A33:B33"/>
    <mergeCell ref="A34:B34"/>
    <mergeCell ref="A28:B28"/>
    <mergeCell ref="A36:B36"/>
  </mergeCells>
  <conditionalFormatting sqref="D13">
    <cfRule type="expression" dxfId="151" priority="12">
      <formula>$A$13=""</formula>
    </cfRule>
  </conditionalFormatting>
  <conditionalFormatting sqref="D15">
    <cfRule type="expression" dxfId="150" priority="11">
      <formula>$A$15=""</formula>
    </cfRule>
  </conditionalFormatting>
  <conditionalFormatting sqref="D19">
    <cfRule type="expression" dxfId="149" priority="10">
      <formula>$A$19=""</formula>
    </cfRule>
  </conditionalFormatting>
  <conditionalFormatting sqref="D21">
    <cfRule type="expression" dxfId="148" priority="9">
      <formula>$A$21=""</formula>
    </cfRule>
  </conditionalFormatting>
  <conditionalFormatting sqref="D25">
    <cfRule type="expression" dxfId="147" priority="8">
      <formula>$A$25=""</formula>
    </cfRule>
  </conditionalFormatting>
  <conditionalFormatting sqref="D35">
    <cfRule type="expression" dxfId="146" priority="7">
      <formula>$A$35=""</formula>
    </cfRule>
  </conditionalFormatting>
  <conditionalFormatting sqref="D17">
    <cfRule type="expression" dxfId="145" priority="6">
      <formula>$A$17=""</formula>
    </cfRule>
  </conditionalFormatting>
  <conditionalFormatting sqref="D27">
    <cfRule type="expression" dxfId="144" priority="5">
      <formula>$A$27=""</formula>
    </cfRule>
  </conditionalFormatting>
  <conditionalFormatting sqref="D29">
    <cfRule type="expression" dxfId="143" priority="4">
      <formula>$A$29=""</formula>
    </cfRule>
  </conditionalFormatting>
  <conditionalFormatting sqref="D31">
    <cfRule type="expression" dxfId="142" priority="3">
      <formula>$A$31=""</formula>
    </cfRule>
  </conditionalFormatting>
  <conditionalFormatting sqref="D8:E9 B5:B7">
    <cfRule type="cellIs" dxfId="141" priority="13" operator="notEqual">
      <formula>$D$8</formula>
    </cfRule>
  </conditionalFormatting>
  <conditionalFormatting sqref="F5:F7">
    <cfRule type="cellIs" dxfId="140" priority="2" operator="notEqual">
      <formula>$D$8</formula>
    </cfRule>
  </conditionalFormatting>
  <conditionalFormatting sqref="D23">
    <cfRule type="expression" dxfId="139" priority="1">
      <formula>$A$23=""</formula>
    </cfRule>
  </conditionalFormatting>
  <dataValidations count="4">
    <dataValidation type="list" allowBlank="1" showInputMessage="1" showErrorMessage="1" sqref="F6" xr:uid="{3C6FE428-DFA4-473B-B52B-49E7F47C0ED6}">
      <formula1>"Avionics, Power, TDI, Unison"</formula1>
    </dataValidation>
    <dataValidation type="list" allowBlank="1" showInputMessage="1" showErrorMessage="1" sqref="F7" xr:uid="{53FB4D3B-597A-4864-9CFA-8925122FB432}">
      <formula1>"Bohemia-NY,Clearwater-FL, Grand Rapids-MI,Jacksonville-FL,Norwich-NY,Pompano Beach-FL,Rockford-IL,,Saltillo-MX,TDI (Dayton)-OH,Vandalia-OH"</formula1>
    </dataValidation>
    <dataValidation type="list" allowBlank="1" showInputMessage="1" showErrorMessage="1" sqref="D11" xr:uid="{B060C5E5-EA91-40FC-A2AB-E5AC84FBF07D}">
      <formula1>"Design,Process,Work Transfer"</formula1>
    </dataValidation>
    <dataValidation type="list" allowBlank="1" showInputMessage="1" showErrorMessage="1" sqref="D13 D15 D17 D19 D21 D23 D25 D27 D29 D31 D35" xr:uid="{DD2831BC-53D7-4CFE-878B-CDA7302F76BA}">
      <formula1>"Yes,No"</formula1>
    </dataValidation>
  </dataValidations>
  <printOptions horizontalCentered="1" headings="1"/>
  <pageMargins left="0.45" right="0.45" top="0.75" bottom="0.75" header="0.3" footer="0.3"/>
  <pageSetup scale="30"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rowBreaks count="1" manualBreakCount="1">
    <brk id="38" max="16383"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9F087-4D2A-4A73-838E-3EE4137FE4B1}">
  <sheetPr codeName="Sheet7">
    <tabColor rgb="FF4472C4"/>
    <pageSetUpPr fitToPage="1"/>
  </sheetPr>
  <dimension ref="A1:W65"/>
  <sheetViews>
    <sheetView topLeftCell="A8" zoomScale="70" zoomScaleNormal="70" workbookViewId="0">
      <selection activeCell="W30" sqref="W30"/>
    </sheetView>
  </sheetViews>
  <sheetFormatPr defaultColWidth="8.7109375" defaultRowHeight="15"/>
  <cols>
    <col min="1" max="1" width="28.140625" style="568" customWidth="1"/>
    <col min="2" max="2" width="92.5703125" style="568" customWidth="1"/>
    <col min="3" max="3" width="1.42578125" style="728" customWidth="1"/>
    <col min="4" max="15" width="11.140625" style="568" customWidth="1"/>
    <col min="16" max="16" width="12" style="568" hidden="1" customWidth="1"/>
    <col min="17" max="17" width="20.7109375" style="568" hidden="1" customWidth="1"/>
    <col min="18" max="18" width="12.140625" style="568" hidden="1" customWidth="1"/>
    <col min="19" max="19" width="0" style="568" hidden="1" customWidth="1"/>
    <col min="20" max="20" width="11.85546875" style="568" hidden="1" customWidth="1"/>
    <col min="21" max="21" width="10.140625" style="568" hidden="1" customWidth="1"/>
    <col min="22" max="22" width="10.42578125" style="568" hidden="1" customWidth="1"/>
    <col min="23" max="16384" width="8.7109375" style="568"/>
  </cols>
  <sheetData>
    <row r="1" spans="1:23" ht="24" thickBot="1">
      <c r="A1" s="1214" t="s">
        <v>821</v>
      </c>
      <c r="B1" s="1217"/>
      <c r="C1" s="804"/>
      <c r="D1" s="1214" t="s">
        <v>820</v>
      </c>
      <c r="E1" s="1215"/>
      <c r="F1" s="1216"/>
      <c r="G1" s="1216"/>
      <c r="H1" s="1215"/>
      <c r="I1" s="1215"/>
      <c r="J1" s="1215"/>
      <c r="K1" s="1215"/>
      <c r="L1" s="1215"/>
      <c r="M1" s="1215"/>
      <c r="N1" s="1215"/>
      <c r="O1" s="1217"/>
    </row>
    <row r="2" spans="1:23" ht="17.25" customHeight="1" thickBot="1">
      <c r="A2" s="803" t="s">
        <v>151</v>
      </c>
      <c r="B2" s="801">
        <f>'Change Type Wizard'!B5</f>
        <v>0</v>
      </c>
      <c r="C2" s="731"/>
      <c r="D2" s="856" t="s">
        <v>819</v>
      </c>
      <c r="E2" s="856"/>
      <c r="F2" s="861" t="s">
        <v>818</v>
      </c>
      <c r="G2" s="861"/>
      <c r="H2" s="864" t="s">
        <v>817</v>
      </c>
      <c r="I2" s="864"/>
      <c r="J2" s="856" t="s">
        <v>816</v>
      </c>
      <c r="K2" s="856"/>
      <c r="L2" s="856" t="s">
        <v>815</v>
      </c>
      <c r="M2" s="856"/>
      <c r="N2" s="856" t="s">
        <v>814</v>
      </c>
      <c r="O2" s="856"/>
    </row>
    <row r="3" spans="1:23" ht="17.25" customHeight="1">
      <c r="A3" s="802" t="s">
        <v>878</v>
      </c>
      <c r="B3" s="801">
        <f>'Change Type Wizard'!B6</f>
        <v>0</v>
      </c>
      <c r="C3" s="731"/>
      <c r="D3" s="856" t="s">
        <v>889</v>
      </c>
      <c r="E3" s="856" t="s">
        <v>900</v>
      </c>
      <c r="F3" s="861" t="s">
        <v>899</v>
      </c>
      <c r="G3" s="861" t="s">
        <v>898</v>
      </c>
      <c r="H3" s="864" t="s">
        <v>897</v>
      </c>
      <c r="I3" s="864" t="s">
        <v>896</v>
      </c>
      <c r="J3" s="856" t="s">
        <v>895</v>
      </c>
      <c r="K3" s="856" t="s">
        <v>894</v>
      </c>
      <c r="L3" s="856" t="s">
        <v>893</v>
      </c>
      <c r="M3" s="856" t="s">
        <v>892</v>
      </c>
      <c r="N3" s="856" t="s">
        <v>891</v>
      </c>
      <c r="O3" s="856" t="s">
        <v>890</v>
      </c>
      <c r="W3" s="568">
        <v>1</v>
      </c>
    </row>
    <row r="4" spans="1:23" ht="17.25" customHeight="1">
      <c r="A4" s="802" t="s">
        <v>877</v>
      </c>
      <c r="B4" s="799">
        <f>'Change Type Wizard'!B7</f>
        <v>0</v>
      </c>
      <c r="C4" s="731"/>
      <c r="D4" s="857"/>
      <c r="E4" s="858"/>
      <c r="F4" s="857"/>
      <c r="G4" s="862"/>
      <c r="H4" s="865"/>
      <c r="I4" s="858"/>
      <c r="J4" s="857"/>
      <c r="K4" s="858"/>
      <c r="L4" s="857"/>
      <c r="M4" s="858"/>
      <c r="N4" s="857"/>
      <c r="O4" s="862"/>
      <c r="W4" s="568">
        <v>2</v>
      </c>
    </row>
    <row r="5" spans="1:23" ht="17.25" customHeight="1">
      <c r="A5" s="802" t="s">
        <v>738</v>
      </c>
      <c r="B5" s="801" t="str">
        <f>'Change Type Wizard'!F5</f>
        <v>GE Aviation Systems</v>
      </c>
      <c r="C5" s="731"/>
      <c r="D5" s="857"/>
      <c r="E5" s="858"/>
      <c r="F5" s="857"/>
      <c r="G5" s="862"/>
      <c r="H5" s="865"/>
      <c r="I5" s="858"/>
      <c r="J5" s="857"/>
      <c r="K5" s="858"/>
      <c r="L5" s="857"/>
      <c r="M5" s="858"/>
      <c r="N5" s="857"/>
      <c r="O5" s="862"/>
      <c r="W5" s="568">
        <v>3</v>
      </c>
    </row>
    <row r="6" spans="1:23" ht="17.25" customHeight="1">
      <c r="A6" s="802" t="s">
        <v>882</v>
      </c>
      <c r="B6" s="801">
        <f>'Change Type Wizard'!F6</f>
        <v>0</v>
      </c>
      <c r="C6" s="731"/>
      <c r="D6" s="857"/>
      <c r="E6" s="858"/>
      <c r="F6" s="857"/>
      <c r="G6" s="862"/>
      <c r="H6" s="865"/>
      <c r="I6" s="858"/>
      <c r="J6" s="857"/>
      <c r="K6" s="858"/>
      <c r="L6" s="857"/>
      <c r="M6" s="858"/>
      <c r="N6" s="857"/>
      <c r="O6" s="862"/>
      <c r="W6" s="568">
        <v>4</v>
      </c>
    </row>
    <row r="7" spans="1:23" ht="17.25" customHeight="1" thickBot="1">
      <c r="A7" s="800" t="s">
        <v>879</v>
      </c>
      <c r="B7" s="799">
        <f>'Change Type Wizard'!F7</f>
        <v>0</v>
      </c>
      <c r="C7" s="731"/>
      <c r="D7" s="859"/>
      <c r="E7" s="860"/>
      <c r="F7" s="859"/>
      <c r="G7" s="863"/>
      <c r="H7" s="866"/>
      <c r="I7" s="860"/>
      <c r="J7" s="859"/>
      <c r="K7" s="860"/>
      <c r="L7" s="859"/>
      <c r="M7" s="860"/>
      <c r="N7" s="859"/>
      <c r="O7" s="863"/>
      <c r="W7" s="568">
        <v>5</v>
      </c>
    </row>
    <row r="8" spans="1:23" ht="24" customHeight="1" thickBot="1">
      <c r="A8" s="1222" t="s">
        <v>813</v>
      </c>
      <c r="B8" s="1223"/>
      <c r="C8" s="798"/>
      <c r="D8" s="796" t="s">
        <v>812</v>
      </c>
      <c r="E8" s="797" t="s">
        <v>811</v>
      </c>
      <c r="F8" s="796" t="s">
        <v>812</v>
      </c>
      <c r="G8" s="797" t="s">
        <v>811</v>
      </c>
      <c r="H8" s="796" t="s">
        <v>812</v>
      </c>
      <c r="I8" s="797" t="s">
        <v>811</v>
      </c>
      <c r="J8" s="796" t="s">
        <v>812</v>
      </c>
      <c r="K8" s="797" t="s">
        <v>811</v>
      </c>
      <c r="L8" s="796" t="s">
        <v>812</v>
      </c>
      <c r="M8" s="797" t="s">
        <v>811</v>
      </c>
      <c r="N8" s="796" t="s">
        <v>812</v>
      </c>
      <c r="O8" s="795" t="s">
        <v>811</v>
      </c>
      <c r="R8" s="580" t="s">
        <v>810</v>
      </c>
      <c r="S8" s="580" t="s">
        <v>809</v>
      </c>
      <c r="T8" s="580" t="s">
        <v>808</v>
      </c>
      <c r="U8" s="580" t="s">
        <v>807</v>
      </c>
      <c r="V8" s="580" t="s">
        <v>806</v>
      </c>
      <c r="W8" s="568">
        <v>6</v>
      </c>
    </row>
    <row r="9" spans="1:23" ht="19.5" thickBot="1">
      <c r="A9" s="1228" t="s">
        <v>805</v>
      </c>
      <c r="B9" s="1229"/>
      <c r="C9" s="763"/>
      <c r="D9" s="794">
        <f t="shared" ref="D9:O9" si="0">COUNTIF(D10:D17,"X")+COUNTIF(D10:D17,"O")</f>
        <v>0</v>
      </c>
      <c r="E9" s="792">
        <f t="shared" si="0"/>
        <v>0</v>
      </c>
      <c r="F9" s="793">
        <f t="shared" si="0"/>
        <v>0</v>
      </c>
      <c r="G9" s="792">
        <f t="shared" si="0"/>
        <v>0</v>
      </c>
      <c r="H9" s="793">
        <f t="shared" si="0"/>
        <v>0</v>
      </c>
      <c r="I9" s="792">
        <f t="shared" si="0"/>
        <v>0</v>
      </c>
      <c r="J9" s="793">
        <f t="shared" si="0"/>
        <v>0</v>
      </c>
      <c r="K9" s="792">
        <f t="shared" si="0"/>
        <v>0</v>
      </c>
      <c r="L9" s="793">
        <f t="shared" si="0"/>
        <v>0</v>
      </c>
      <c r="M9" s="792">
        <f t="shared" si="0"/>
        <v>0</v>
      </c>
      <c r="N9" s="793">
        <f t="shared" si="0"/>
        <v>0</v>
      </c>
      <c r="O9" s="792">
        <f t="shared" si="0"/>
        <v>0</v>
      </c>
      <c r="W9" s="568">
        <v>7</v>
      </c>
    </row>
    <row r="10" spans="1:23" ht="15.75">
      <c r="A10" s="791">
        <v>1.01</v>
      </c>
      <c r="B10" s="788" t="s">
        <v>804</v>
      </c>
      <c r="C10" s="747"/>
      <c r="D10" s="751" t="str">
        <f t="shared" ref="D10:D17" si="1">IF($P$13=D$2,$P$11,"")</f>
        <v/>
      </c>
      <c r="E10" s="757"/>
      <c r="F10" s="751" t="str">
        <f t="shared" ref="F10:F17" si="2">IF($P$13=F$2,$P$11,"")</f>
        <v/>
      </c>
      <c r="G10" s="757"/>
      <c r="H10" s="751"/>
      <c r="I10" s="757"/>
      <c r="J10" s="751"/>
      <c r="K10" s="757"/>
      <c r="L10" s="751"/>
      <c r="M10" s="757"/>
      <c r="N10" s="751"/>
      <c r="O10" s="757"/>
      <c r="W10" s="568">
        <v>8</v>
      </c>
    </row>
    <row r="11" spans="1:23" ht="15.75">
      <c r="A11" s="789">
        <v>1.02</v>
      </c>
      <c r="B11" s="790" t="s">
        <v>803</v>
      </c>
      <c r="C11" s="747"/>
      <c r="D11" s="753" t="str">
        <f t="shared" si="1"/>
        <v/>
      </c>
      <c r="E11" s="750"/>
      <c r="F11" s="751" t="str">
        <f t="shared" si="2"/>
        <v/>
      </c>
      <c r="G11" s="750"/>
      <c r="H11" s="753"/>
      <c r="I11" s="750"/>
      <c r="J11" s="753"/>
      <c r="K11" s="750"/>
      <c r="L11" s="753"/>
      <c r="M11" s="750"/>
      <c r="N11" s="753"/>
      <c r="O11" s="750" t="str">
        <f>IF($P$13=N$2,"O","")</f>
        <v/>
      </c>
      <c r="P11" s="568" t="s">
        <v>199</v>
      </c>
      <c r="W11" s="568">
        <v>9</v>
      </c>
    </row>
    <row r="12" spans="1:23" ht="15.75">
      <c r="A12" s="789">
        <v>1.03</v>
      </c>
      <c r="B12" s="790" t="s">
        <v>802</v>
      </c>
      <c r="C12" s="747"/>
      <c r="D12" s="753" t="str">
        <f t="shared" si="1"/>
        <v/>
      </c>
      <c r="E12" s="750"/>
      <c r="F12" s="751" t="str">
        <f t="shared" si="2"/>
        <v/>
      </c>
      <c r="G12" s="750"/>
      <c r="H12" s="753"/>
      <c r="I12" s="750"/>
      <c r="J12" s="753"/>
      <c r="K12" s="750"/>
      <c r="L12" s="753"/>
      <c r="M12" s="750"/>
      <c r="N12" s="753"/>
      <c r="O12" s="750"/>
      <c r="P12" s="568" t="s">
        <v>801</v>
      </c>
      <c r="W12" s="568">
        <v>10</v>
      </c>
    </row>
    <row r="13" spans="1:23" ht="15.75">
      <c r="A13" s="789">
        <v>1.04</v>
      </c>
      <c r="B13" s="790" t="s">
        <v>800</v>
      </c>
      <c r="C13" s="747"/>
      <c r="D13" s="753" t="str">
        <f t="shared" si="1"/>
        <v/>
      </c>
      <c r="E13" s="750"/>
      <c r="F13" s="751" t="str">
        <f t="shared" si="2"/>
        <v/>
      </c>
      <c r="G13" s="750"/>
      <c r="H13" s="753"/>
      <c r="I13" s="750"/>
      <c r="J13" s="753"/>
      <c r="K13" s="750"/>
      <c r="L13" s="753"/>
      <c r="M13" s="750"/>
      <c r="N13" s="753"/>
      <c r="O13" s="750"/>
      <c r="P13" s="568" t="str" cm="1">
        <f t="array" ref="P13:Q13">'Change Type Wizard'!A37:B37</f>
        <v/>
      </c>
      <c r="Q13" s="568">
        <v>0</v>
      </c>
      <c r="W13" s="568">
        <v>11</v>
      </c>
    </row>
    <row r="14" spans="1:23" ht="15.75">
      <c r="A14" s="789">
        <v>1.05</v>
      </c>
      <c r="B14" s="790" t="s">
        <v>799</v>
      </c>
      <c r="C14" s="747"/>
      <c r="D14" s="753" t="str">
        <f t="shared" si="1"/>
        <v/>
      </c>
      <c r="E14" s="750"/>
      <c r="F14" s="751" t="str">
        <f t="shared" si="2"/>
        <v/>
      </c>
      <c r="G14" s="750"/>
      <c r="H14" s="753"/>
      <c r="I14" s="750"/>
      <c r="J14" s="753"/>
      <c r="K14" s="750"/>
      <c r="L14" s="753"/>
      <c r="M14" s="750"/>
      <c r="N14" s="753"/>
      <c r="O14" s="750"/>
      <c r="W14" s="568">
        <v>12</v>
      </c>
    </row>
    <row r="15" spans="1:23" ht="15.75">
      <c r="A15" s="789">
        <v>1.06</v>
      </c>
      <c r="B15" s="790" t="s">
        <v>798</v>
      </c>
      <c r="C15" s="747"/>
      <c r="D15" s="753" t="str">
        <f t="shared" si="1"/>
        <v/>
      </c>
      <c r="E15" s="750"/>
      <c r="F15" s="751" t="str">
        <f t="shared" si="2"/>
        <v/>
      </c>
      <c r="G15" s="750"/>
      <c r="H15" s="753"/>
      <c r="I15" s="750"/>
      <c r="J15" s="753"/>
      <c r="K15" s="750"/>
      <c r="L15" s="753"/>
      <c r="M15" s="750"/>
      <c r="N15" s="753"/>
      <c r="O15" s="750"/>
      <c r="W15" s="568">
        <v>13</v>
      </c>
    </row>
    <row r="16" spans="1:23" ht="15.75">
      <c r="A16" s="789">
        <v>1.07</v>
      </c>
      <c r="B16" s="790" t="s">
        <v>797</v>
      </c>
      <c r="C16" s="747"/>
      <c r="D16" s="753" t="str">
        <f t="shared" si="1"/>
        <v/>
      </c>
      <c r="E16" s="750"/>
      <c r="F16" s="751" t="str">
        <f t="shared" si="2"/>
        <v/>
      </c>
      <c r="G16" s="750"/>
      <c r="H16" s="753"/>
      <c r="I16" s="750"/>
      <c r="J16" s="753"/>
      <c r="K16" s="750"/>
      <c r="L16" s="753"/>
      <c r="M16" s="750"/>
      <c r="N16" s="753"/>
      <c r="O16" s="750" t="str">
        <f>IF($P$13=N$2,"O","")</f>
        <v/>
      </c>
      <c r="W16" s="568">
        <v>14</v>
      </c>
    </row>
    <row r="17" spans="1:23" ht="16.5" thickBot="1">
      <c r="A17" s="789">
        <v>1.08</v>
      </c>
      <c r="B17" s="788" t="s">
        <v>796</v>
      </c>
      <c r="C17" s="747"/>
      <c r="D17" s="766" t="str">
        <f t="shared" si="1"/>
        <v/>
      </c>
      <c r="E17" s="764"/>
      <c r="F17" s="765" t="str">
        <f t="shared" si="2"/>
        <v/>
      </c>
      <c r="G17" s="764"/>
      <c r="H17" s="766"/>
      <c r="I17" s="764"/>
      <c r="J17" s="766"/>
      <c r="K17" s="764"/>
      <c r="L17" s="766"/>
      <c r="M17" s="764"/>
      <c r="N17" s="766"/>
      <c r="O17" s="764" t="str">
        <f>IF($P$13=N$2,"O","")</f>
        <v/>
      </c>
      <c r="W17" s="568">
        <v>15</v>
      </c>
    </row>
    <row r="18" spans="1:23" ht="19.5" thickBot="1">
      <c r="A18" s="1224" t="s">
        <v>795</v>
      </c>
      <c r="B18" s="1225"/>
      <c r="C18" s="763"/>
      <c r="D18" s="786">
        <f t="shared" ref="D18:O18" si="3">COUNTIF(D19:D28,"X")+COUNTIF(D19:D28,"O")</f>
        <v>0</v>
      </c>
      <c r="E18" s="787">
        <f t="shared" si="3"/>
        <v>0</v>
      </c>
      <c r="F18" s="786">
        <f t="shared" si="3"/>
        <v>0</v>
      </c>
      <c r="G18" s="787">
        <f t="shared" si="3"/>
        <v>0</v>
      </c>
      <c r="H18" s="786">
        <f t="shared" si="3"/>
        <v>0</v>
      </c>
      <c r="I18" s="787">
        <f t="shared" si="3"/>
        <v>0</v>
      </c>
      <c r="J18" s="786">
        <f t="shared" si="3"/>
        <v>0</v>
      </c>
      <c r="K18" s="787">
        <f t="shared" si="3"/>
        <v>0</v>
      </c>
      <c r="L18" s="786">
        <f t="shared" si="3"/>
        <v>0</v>
      </c>
      <c r="M18" s="787">
        <f t="shared" si="3"/>
        <v>0</v>
      </c>
      <c r="N18" s="786">
        <f t="shared" si="3"/>
        <v>0</v>
      </c>
      <c r="O18" s="785">
        <f t="shared" si="3"/>
        <v>0</v>
      </c>
      <c r="W18" s="568">
        <v>16</v>
      </c>
    </row>
    <row r="19" spans="1:23" ht="17.25" customHeight="1">
      <c r="A19" s="759">
        <v>2.0099999999999998</v>
      </c>
      <c r="B19" s="778" t="s">
        <v>794</v>
      </c>
      <c r="C19" s="777"/>
      <c r="D19" s="751" t="str">
        <f t="shared" ref="D19:D28" si="4">IF($P$13=D$2,$P$11,"")</f>
        <v/>
      </c>
      <c r="E19" s="757"/>
      <c r="F19" s="751" t="str">
        <f t="shared" ref="F19:F28" si="5">IF($P$13=F$2,$P$11,"")</f>
        <v/>
      </c>
      <c r="G19" s="758"/>
      <c r="H19" s="751" t="str">
        <f>IF($P$13=H$2,$P$11,"")</f>
        <v/>
      </c>
      <c r="I19" s="757"/>
      <c r="J19" s="752"/>
      <c r="K19" s="757"/>
      <c r="L19" s="751"/>
      <c r="M19" s="757"/>
      <c r="N19" s="751"/>
      <c r="O19" s="757"/>
      <c r="W19" s="568">
        <v>17</v>
      </c>
    </row>
    <row r="20" spans="1:23" ht="17.25" customHeight="1">
      <c r="A20" s="756">
        <v>2.02</v>
      </c>
      <c r="B20" s="778" t="s">
        <v>793</v>
      </c>
      <c r="C20" s="777"/>
      <c r="D20" s="753" t="str">
        <f t="shared" si="4"/>
        <v/>
      </c>
      <c r="E20" s="750"/>
      <c r="F20" s="751" t="str">
        <f t="shared" si="5"/>
        <v/>
      </c>
      <c r="G20" s="754"/>
      <c r="H20" s="753" t="str">
        <f>IF($P$13=H$2,$P$11,"")</f>
        <v/>
      </c>
      <c r="I20" s="750"/>
      <c r="J20" s="784"/>
      <c r="K20" s="750"/>
      <c r="L20" s="753"/>
      <c r="M20" s="750"/>
      <c r="N20" s="753"/>
      <c r="O20" s="750"/>
      <c r="W20" s="568">
        <v>18</v>
      </c>
    </row>
    <row r="21" spans="1:23" ht="17.25" customHeight="1">
      <c r="A21" s="756" t="s">
        <v>792</v>
      </c>
      <c r="B21" s="755" t="s">
        <v>791</v>
      </c>
      <c r="C21" s="747"/>
      <c r="D21" s="753" t="str">
        <f t="shared" si="4"/>
        <v/>
      </c>
      <c r="E21" s="750"/>
      <c r="F21" s="751" t="str">
        <f t="shared" si="5"/>
        <v/>
      </c>
      <c r="G21" s="754"/>
      <c r="H21" s="753"/>
      <c r="I21" s="750" t="str">
        <f>IF($P$13=H$2,"O","")</f>
        <v/>
      </c>
      <c r="J21" s="784"/>
      <c r="K21" s="750"/>
      <c r="L21" s="753"/>
      <c r="M21" s="750"/>
      <c r="N21" s="753"/>
      <c r="O21" s="750"/>
      <c r="W21" s="568">
        <v>19</v>
      </c>
    </row>
    <row r="22" spans="1:23" ht="17.25" customHeight="1">
      <c r="A22" s="756">
        <v>2.0299999999999998</v>
      </c>
      <c r="B22" s="755" t="s">
        <v>790</v>
      </c>
      <c r="C22" s="747"/>
      <c r="D22" s="753" t="str">
        <f t="shared" si="4"/>
        <v/>
      </c>
      <c r="E22" s="750"/>
      <c r="F22" s="751" t="str">
        <f t="shared" si="5"/>
        <v/>
      </c>
      <c r="G22" s="754"/>
      <c r="H22" s="753"/>
      <c r="I22" s="750"/>
      <c r="J22" s="752" t="str">
        <f>IF($P$13=J$2,$P$11,"")</f>
        <v/>
      </c>
      <c r="K22" s="750"/>
      <c r="L22" s="751" t="str">
        <f>IF($P$13=L$2,$P$11,"")</f>
        <v/>
      </c>
      <c r="M22" s="750"/>
      <c r="N22" s="751" t="str">
        <f>IF($P$13=N$2,$P$11,"")</f>
        <v/>
      </c>
      <c r="O22" s="750"/>
      <c r="W22" s="568">
        <v>20</v>
      </c>
    </row>
    <row r="23" spans="1:23" ht="17.25" customHeight="1">
      <c r="A23" s="756">
        <v>2.04</v>
      </c>
      <c r="B23" s="755" t="s">
        <v>789</v>
      </c>
      <c r="C23" s="747"/>
      <c r="D23" s="753" t="str">
        <f t="shared" si="4"/>
        <v/>
      </c>
      <c r="E23" s="750"/>
      <c r="F23" s="751" t="str">
        <f t="shared" si="5"/>
        <v/>
      </c>
      <c r="G23" s="754"/>
      <c r="H23" s="753"/>
      <c r="I23" s="750"/>
      <c r="J23" s="784"/>
      <c r="K23" s="750"/>
      <c r="L23" s="753"/>
      <c r="M23" s="750"/>
      <c r="N23" s="753"/>
      <c r="O23" s="750"/>
      <c r="W23" s="568">
        <v>21</v>
      </c>
    </row>
    <row r="24" spans="1:23" ht="17.25" customHeight="1">
      <c r="A24" s="756">
        <v>2.0499999999999998</v>
      </c>
      <c r="B24" s="755" t="s">
        <v>788</v>
      </c>
      <c r="C24" s="747"/>
      <c r="D24" s="753" t="str">
        <f t="shared" si="4"/>
        <v/>
      </c>
      <c r="E24" s="750"/>
      <c r="F24" s="751" t="str">
        <f t="shared" si="5"/>
        <v/>
      </c>
      <c r="G24" s="754"/>
      <c r="H24" s="753"/>
      <c r="I24" s="750"/>
      <c r="J24" s="784"/>
      <c r="K24" s="750"/>
      <c r="L24" s="753"/>
      <c r="M24" s="750"/>
      <c r="N24" s="753"/>
      <c r="O24" s="750"/>
      <c r="W24" s="568">
        <v>22</v>
      </c>
    </row>
    <row r="25" spans="1:23" ht="17.25" customHeight="1">
      <c r="A25" s="756">
        <v>2.06</v>
      </c>
      <c r="B25" s="755" t="s">
        <v>787</v>
      </c>
      <c r="C25" s="747"/>
      <c r="D25" s="753" t="str">
        <f t="shared" si="4"/>
        <v/>
      </c>
      <c r="E25" s="750"/>
      <c r="F25" s="751" t="str">
        <f t="shared" si="5"/>
        <v/>
      </c>
      <c r="G25" s="754"/>
      <c r="H25" s="753"/>
      <c r="I25" s="750"/>
      <c r="J25" s="784"/>
      <c r="K25" s="750"/>
      <c r="L25" s="753"/>
      <c r="M25" s="750"/>
      <c r="N25" s="753"/>
      <c r="O25" s="750"/>
      <c r="W25" s="568">
        <v>23</v>
      </c>
    </row>
    <row r="26" spans="1:23" ht="17.25" customHeight="1">
      <c r="A26" s="756">
        <v>2.0699999999999998</v>
      </c>
      <c r="B26" s="755" t="s">
        <v>786</v>
      </c>
      <c r="C26" s="747"/>
      <c r="D26" s="753" t="str">
        <f t="shared" si="4"/>
        <v/>
      </c>
      <c r="E26" s="750"/>
      <c r="F26" s="751" t="str">
        <f t="shared" si="5"/>
        <v/>
      </c>
      <c r="G26" s="754"/>
      <c r="H26" s="753"/>
      <c r="I26" s="750"/>
      <c r="J26" s="784"/>
      <c r="K26" s="750"/>
      <c r="L26" s="753"/>
      <c r="M26" s="750"/>
      <c r="N26" s="753"/>
      <c r="O26" s="750"/>
      <c r="W26" s="568">
        <v>24</v>
      </c>
    </row>
    <row r="27" spans="1:23" ht="17.25" customHeight="1">
      <c r="A27" s="756">
        <v>2.08</v>
      </c>
      <c r="B27" s="755" t="s">
        <v>785</v>
      </c>
      <c r="C27" s="747"/>
      <c r="D27" s="753" t="str">
        <f t="shared" si="4"/>
        <v/>
      </c>
      <c r="E27" s="750"/>
      <c r="F27" s="751" t="str">
        <f t="shared" si="5"/>
        <v/>
      </c>
      <c r="G27" s="754"/>
      <c r="H27" s="753"/>
      <c r="I27" s="750"/>
      <c r="J27" s="784"/>
      <c r="K27" s="750"/>
      <c r="L27" s="753"/>
      <c r="M27" s="750"/>
      <c r="N27" s="771"/>
      <c r="O27" s="750" t="str">
        <f>IF($P$13=N$2,"O","")</f>
        <v/>
      </c>
      <c r="W27" s="568">
        <v>25</v>
      </c>
    </row>
    <row r="28" spans="1:23" ht="17.25" customHeight="1" thickBot="1">
      <c r="A28" s="749">
        <v>2.09</v>
      </c>
      <c r="B28" s="755" t="s">
        <v>784</v>
      </c>
      <c r="C28" s="747"/>
      <c r="D28" s="766" t="str">
        <f t="shared" si="4"/>
        <v/>
      </c>
      <c r="E28" s="764"/>
      <c r="F28" s="765" t="str">
        <f t="shared" si="5"/>
        <v/>
      </c>
      <c r="G28" s="768"/>
      <c r="H28" s="766"/>
      <c r="I28" s="764"/>
      <c r="J28" s="783"/>
      <c r="K28" s="764"/>
      <c r="L28" s="766"/>
      <c r="M28" s="764"/>
      <c r="N28" s="766"/>
      <c r="O28" s="764"/>
      <c r="W28" s="568">
        <v>26</v>
      </c>
    </row>
    <row r="29" spans="1:23" ht="19.5" thickBot="1">
      <c r="A29" s="1226" t="s">
        <v>783</v>
      </c>
      <c r="B29" s="1227"/>
      <c r="C29" s="763"/>
      <c r="D29" s="780">
        <f t="shared" ref="D29:O29" si="6">COUNTIF(D30:D42,"X")+COUNTIF(D30:D42,"O")</f>
        <v>0</v>
      </c>
      <c r="E29" s="779">
        <f t="shared" si="6"/>
        <v>0</v>
      </c>
      <c r="F29" s="782">
        <f t="shared" si="6"/>
        <v>0</v>
      </c>
      <c r="G29" s="779">
        <f t="shared" si="6"/>
        <v>0</v>
      </c>
      <c r="H29" s="782">
        <f t="shared" si="6"/>
        <v>0</v>
      </c>
      <c r="I29" s="779">
        <f t="shared" si="6"/>
        <v>0</v>
      </c>
      <c r="J29" s="782">
        <f t="shared" si="6"/>
        <v>0</v>
      </c>
      <c r="K29" s="779">
        <f t="shared" si="6"/>
        <v>0</v>
      </c>
      <c r="L29" s="781">
        <f t="shared" si="6"/>
        <v>0</v>
      </c>
      <c r="M29" s="781">
        <f t="shared" si="6"/>
        <v>0</v>
      </c>
      <c r="N29" s="780">
        <f t="shared" si="6"/>
        <v>0</v>
      </c>
      <c r="O29" s="779">
        <f t="shared" si="6"/>
        <v>0</v>
      </c>
      <c r="W29" s="568">
        <v>27</v>
      </c>
    </row>
    <row r="30" spans="1:23" ht="19.5" customHeight="1">
      <c r="A30" s="759">
        <v>3.01</v>
      </c>
      <c r="B30" s="778" t="s">
        <v>782</v>
      </c>
      <c r="C30" s="777"/>
      <c r="D30" s="751" t="str">
        <f t="shared" ref="D30:D42" si="7">IF($P$13=D$2,$P$11,"")</f>
        <v/>
      </c>
      <c r="E30" s="757"/>
      <c r="F30" s="751" t="str">
        <f t="shared" ref="F30:F36" si="8">IF($P$13=F$2,$P$11,"")</f>
        <v/>
      </c>
      <c r="G30" s="758"/>
      <c r="H30" s="751"/>
      <c r="I30" s="757" t="str">
        <f>IF($B$4=H$2,"O","")</f>
        <v/>
      </c>
      <c r="J30" s="752" t="str">
        <f t="shared" ref="J30:J42" si="9">IF($P$13=J$2,$P$11,"")</f>
        <v/>
      </c>
      <c r="K30" s="758"/>
      <c r="L30" s="776"/>
      <c r="M30" s="750" t="str">
        <f>IF($P$13=L$2,"O","")</f>
        <v/>
      </c>
      <c r="N30" s="751" t="str">
        <f t="shared" ref="N30:N42" si="10">IF($P$13=N$2,$P$11,"")</f>
        <v/>
      </c>
      <c r="O30" s="757"/>
      <c r="W30" s="568">
        <v>28</v>
      </c>
    </row>
    <row r="31" spans="1:23" ht="19.5" customHeight="1">
      <c r="A31" s="756">
        <v>3.02</v>
      </c>
      <c r="B31" s="755" t="s">
        <v>781</v>
      </c>
      <c r="C31" s="747"/>
      <c r="D31" s="751" t="str">
        <f t="shared" si="7"/>
        <v/>
      </c>
      <c r="E31" s="750"/>
      <c r="F31" s="751" t="str">
        <f t="shared" si="8"/>
        <v/>
      </c>
      <c r="G31" s="754"/>
      <c r="H31" s="753"/>
      <c r="I31" s="750"/>
      <c r="J31" s="752" t="str">
        <f t="shared" si="9"/>
        <v/>
      </c>
      <c r="K31" s="754"/>
      <c r="L31" s="753"/>
      <c r="M31" s="750"/>
      <c r="N31" s="751" t="str">
        <f t="shared" si="10"/>
        <v/>
      </c>
      <c r="O31" s="750"/>
      <c r="W31" s="568">
        <v>29</v>
      </c>
    </row>
    <row r="32" spans="1:23" ht="19.5" customHeight="1">
      <c r="A32" s="756">
        <v>3.03</v>
      </c>
      <c r="B32" s="755" t="s">
        <v>780</v>
      </c>
      <c r="C32" s="747"/>
      <c r="D32" s="751" t="str">
        <f t="shared" si="7"/>
        <v/>
      </c>
      <c r="E32" s="750"/>
      <c r="F32" s="751" t="str">
        <f t="shared" si="8"/>
        <v/>
      </c>
      <c r="G32" s="754"/>
      <c r="H32" s="753"/>
      <c r="I32" s="750"/>
      <c r="J32" s="752" t="str">
        <f t="shared" si="9"/>
        <v/>
      </c>
      <c r="K32" s="754"/>
      <c r="L32" s="753"/>
      <c r="M32" s="750"/>
      <c r="N32" s="751" t="str">
        <f t="shared" si="10"/>
        <v/>
      </c>
      <c r="O32" s="750"/>
      <c r="W32" s="568">
        <v>30</v>
      </c>
    </row>
    <row r="33" spans="1:23" ht="19.5" customHeight="1">
      <c r="A33" s="756" t="s">
        <v>779</v>
      </c>
      <c r="B33" s="755" t="s">
        <v>778</v>
      </c>
      <c r="C33" s="747"/>
      <c r="D33" s="751" t="str">
        <f t="shared" si="7"/>
        <v/>
      </c>
      <c r="E33" s="750"/>
      <c r="F33" s="751" t="str">
        <f t="shared" si="8"/>
        <v/>
      </c>
      <c r="G33" s="754"/>
      <c r="H33" s="753"/>
      <c r="I33" s="750" t="str">
        <f>IF($B$4=H$2,"O","")</f>
        <v/>
      </c>
      <c r="J33" s="752" t="str">
        <f t="shared" si="9"/>
        <v/>
      </c>
      <c r="K33" s="754"/>
      <c r="L33" s="753"/>
      <c r="M33" s="750"/>
      <c r="N33" s="751" t="str">
        <f t="shared" si="10"/>
        <v/>
      </c>
      <c r="O33" s="750"/>
      <c r="W33" s="568">
        <v>31</v>
      </c>
    </row>
    <row r="34" spans="1:23" ht="19.5" customHeight="1">
      <c r="A34" s="756">
        <v>3.04</v>
      </c>
      <c r="B34" s="755" t="s">
        <v>777</v>
      </c>
      <c r="C34" s="747"/>
      <c r="D34" s="751" t="str">
        <f t="shared" si="7"/>
        <v/>
      </c>
      <c r="E34" s="750"/>
      <c r="F34" s="751" t="str">
        <f t="shared" si="8"/>
        <v/>
      </c>
      <c r="G34" s="754"/>
      <c r="H34" s="753" t="str">
        <f>IF($P$13=H$2,$P$11,"")</f>
        <v/>
      </c>
      <c r="I34" s="750"/>
      <c r="J34" s="752" t="str">
        <f t="shared" si="9"/>
        <v/>
      </c>
      <c r="K34" s="754"/>
      <c r="L34" s="751" t="str">
        <f>IF($P$13=L$2,$P$11,"")</f>
        <v/>
      </c>
      <c r="M34" s="750"/>
      <c r="N34" s="751" t="str">
        <f t="shared" si="10"/>
        <v/>
      </c>
      <c r="O34" s="750"/>
      <c r="W34" s="568">
        <v>32</v>
      </c>
    </row>
    <row r="35" spans="1:23" ht="19.5" customHeight="1">
      <c r="A35" s="756">
        <v>3.05</v>
      </c>
      <c r="B35" s="755" t="s">
        <v>776</v>
      </c>
      <c r="C35" s="747"/>
      <c r="D35" s="751" t="str">
        <f t="shared" si="7"/>
        <v/>
      </c>
      <c r="E35" s="750"/>
      <c r="F35" s="751" t="str">
        <f t="shared" si="8"/>
        <v/>
      </c>
      <c r="G35" s="754"/>
      <c r="H35" s="753"/>
      <c r="I35" s="750" t="str">
        <f>IF($B$4=H$2,"O","")</f>
        <v/>
      </c>
      <c r="J35" s="752" t="str">
        <f t="shared" si="9"/>
        <v/>
      </c>
      <c r="K35" s="754"/>
      <c r="L35" s="753"/>
      <c r="M35" s="750" t="str">
        <f>IF($P$13=L$2,"O","")</f>
        <v/>
      </c>
      <c r="N35" s="751" t="str">
        <f t="shared" si="10"/>
        <v/>
      </c>
      <c r="O35" s="750"/>
      <c r="W35" s="568">
        <v>33</v>
      </c>
    </row>
    <row r="36" spans="1:23" ht="19.5" customHeight="1">
      <c r="A36" s="756">
        <v>3.06</v>
      </c>
      <c r="B36" s="755" t="s">
        <v>412</v>
      </c>
      <c r="C36" s="747"/>
      <c r="D36" s="751" t="str">
        <f t="shared" si="7"/>
        <v/>
      </c>
      <c r="E36" s="750"/>
      <c r="F36" s="751" t="str">
        <f t="shared" si="8"/>
        <v/>
      </c>
      <c r="G36" s="754"/>
      <c r="H36" s="753" t="str">
        <f>IF($P$13=H$2,$P$11,"")</f>
        <v/>
      </c>
      <c r="I36" s="750"/>
      <c r="J36" s="752" t="str">
        <f t="shared" si="9"/>
        <v/>
      </c>
      <c r="K36" s="754"/>
      <c r="L36" s="751" t="str">
        <f>IF($P$13=L$2,$P$11,"")</f>
        <v/>
      </c>
      <c r="M36" s="750"/>
      <c r="N36" s="751" t="str">
        <f t="shared" si="10"/>
        <v/>
      </c>
      <c r="O36" s="750"/>
      <c r="W36" s="568">
        <v>34</v>
      </c>
    </row>
    <row r="37" spans="1:23" ht="19.5" customHeight="1">
      <c r="A37" s="756">
        <v>3.07</v>
      </c>
      <c r="B37" s="755" t="s">
        <v>775</v>
      </c>
      <c r="C37" s="747"/>
      <c r="D37" s="751" t="str">
        <f t="shared" si="7"/>
        <v/>
      </c>
      <c r="E37" s="750"/>
      <c r="F37" s="753"/>
      <c r="G37" s="754"/>
      <c r="H37" s="753"/>
      <c r="I37" s="750" t="str">
        <f>IF($B$4=H$2,"O","")</f>
        <v/>
      </c>
      <c r="J37" s="752" t="str">
        <f t="shared" si="9"/>
        <v/>
      </c>
      <c r="K37" s="754"/>
      <c r="L37" s="753"/>
      <c r="M37" s="750"/>
      <c r="N37" s="751" t="str">
        <f t="shared" si="10"/>
        <v/>
      </c>
      <c r="O37" s="750"/>
      <c r="W37" s="568">
        <v>35</v>
      </c>
    </row>
    <row r="38" spans="1:23" ht="19.5" customHeight="1">
      <c r="A38" s="756">
        <v>3.08</v>
      </c>
      <c r="B38" s="755" t="s">
        <v>774</v>
      </c>
      <c r="C38" s="747"/>
      <c r="D38" s="751" t="str">
        <f t="shared" si="7"/>
        <v/>
      </c>
      <c r="E38" s="750"/>
      <c r="F38" s="751" t="str">
        <f>IF($P$13=F$2,$P$11,"")</f>
        <v/>
      </c>
      <c r="G38" s="754"/>
      <c r="H38" s="753"/>
      <c r="I38" s="750" t="str">
        <f>IF($B$4=H$2,"O","")</f>
        <v/>
      </c>
      <c r="J38" s="752" t="str">
        <f t="shared" si="9"/>
        <v/>
      </c>
      <c r="K38" s="754"/>
      <c r="L38" s="753"/>
      <c r="M38" s="750" t="str">
        <f>IF($P$13=L$2,"O","")</f>
        <v/>
      </c>
      <c r="N38" s="751" t="str">
        <f t="shared" si="10"/>
        <v/>
      </c>
      <c r="O38" s="750"/>
      <c r="W38" s="568">
        <v>36</v>
      </c>
    </row>
    <row r="39" spans="1:23" ht="19.5" customHeight="1">
      <c r="A39" s="775">
        <v>3.09</v>
      </c>
      <c r="B39" s="755" t="s">
        <v>773</v>
      </c>
      <c r="C39" s="747"/>
      <c r="D39" s="751" t="str">
        <f t="shared" si="7"/>
        <v/>
      </c>
      <c r="E39" s="750"/>
      <c r="F39" s="751" t="str">
        <f>IF($P$13=F$2,$P$11,"")</f>
        <v/>
      </c>
      <c r="G39" s="754"/>
      <c r="H39" s="753"/>
      <c r="I39" s="750"/>
      <c r="J39" s="752" t="str">
        <f t="shared" si="9"/>
        <v/>
      </c>
      <c r="K39" s="754"/>
      <c r="L39" s="753"/>
      <c r="M39" s="750"/>
      <c r="N39" s="751" t="str">
        <f t="shared" si="10"/>
        <v/>
      </c>
      <c r="O39" s="750"/>
      <c r="W39" s="568">
        <v>37</v>
      </c>
    </row>
    <row r="40" spans="1:23" ht="19.5" customHeight="1">
      <c r="A40" s="775">
        <v>3.1</v>
      </c>
      <c r="B40" s="755" t="s">
        <v>772</v>
      </c>
      <c r="C40" s="747"/>
      <c r="D40" s="751" t="str">
        <f t="shared" si="7"/>
        <v/>
      </c>
      <c r="E40" s="750"/>
      <c r="F40" s="751" t="str">
        <f>IF($P$13=F$2,$P$11,"")</f>
        <v/>
      </c>
      <c r="G40" s="754"/>
      <c r="H40" s="753"/>
      <c r="I40" s="750"/>
      <c r="J40" s="752" t="str">
        <f t="shared" si="9"/>
        <v/>
      </c>
      <c r="K40" s="754"/>
      <c r="L40" s="753"/>
      <c r="M40" s="750"/>
      <c r="N40" s="751" t="str">
        <f t="shared" si="10"/>
        <v/>
      </c>
      <c r="O40" s="750"/>
      <c r="W40" s="568">
        <v>38</v>
      </c>
    </row>
    <row r="41" spans="1:23" ht="19.5" customHeight="1">
      <c r="A41" s="756">
        <v>3.11</v>
      </c>
      <c r="B41" s="769" t="s">
        <v>771</v>
      </c>
      <c r="C41" s="747"/>
      <c r="D41" s="751" t="str">
        <f t="shared" si="7"/>
        <v/>
      </c>
      <c r="E41" s="750"/>
      <c r="F41" s="751" t="str">
        <f>IF($P$13=F$2,$P$11,"")</f>
        <v/>
      </c>
      <c r="G41" s="754"/>
      <c r="H41" s="753"/>
      <c r="I41" s="750"/>
      <c r="J41" s="752" t="str">
        <f t="shared" si="9"/>
        <v/>
      </c>
      <c r="K41" s="754"/>
      <c r="L41" s="753"/>
      <c r="M41" s="750"/>
      <c r="N41" s="751" t="str">
        <f t="shared" si="10"/>
        <v/>
      </c>
      <c r="O41" s="750"/>
      <c r="W41" s="568">
        <v>39</v>
      </c>
    </row>
    <row r="42" spans="1:23" ht="19.5" customHeight="1" thickBot="1">
      <c r="A42" s="770">
        <v>3.12</v>
      </c>
      <c r="B42" s="769" t="s">
        <v>770</v>
      </c>
      <c r="C42" s="747"/>
      <c r="D42" s="765" t="str">
        <f t="shared" si="7"/>
        <v/>
      </c>
      <c r="E42" s="764"/>
      <c r="F42" s="765" t="str">
        <f>IF($P$13=F$2,$P$11,"")</f>
        <v/>
      </c>
      <c r="G42" s="768"/>
      <c r="H42" s="766"/>
      <c r="I42" s="764" t="str">
        <f>IF($B$4=H$2,"O","")</f>
        <v/>
      </c>
      <c r="J42" s="767" t="str">
        <f t="shared" si="9"/>
        <v/>
      </c>
      <c r="K42" s="768"/>
      <c r="L42" s="766"/>
      <c r="M42" s="764" t="str">
        <f>IF($P$13=L$2,"O","")</f>
        <v/>
      </c>
      <c r="N42" s="765" t="str">
        <f t="shared" si="10"/>
        <v/>
      </c>
      <c r="O42" s="764"/>
      <c r="W42" s="568">
        <v>40</v>
      </c>
    </row>
    <row r="43" spans="1:23" ht="19.5" thickBot="1">
      <c r="A43" s="1218" t="s">
        <v>769</v>
      </c>
      <c r="B43" s="1219"/>
      <c r="C43" s="763"/>
      <c r="D43" s="774">
        <f t="shared" ref="D43:O43" si="11">COUNTIF(D44:D52,"X")+COUNTIF(D44:D52,"O")</f>
        <v>0</v>
      </c>
      <c r="E43" s="772">
        <f t="shared" si="11"/>
        <v>0</v>
      </c>
      <c r="F43" s="773">
        <f t="shared" si="11"/>
        <v>0</v>
      </c>
      <c r="G43" s="772">
        <f t="shared" si="11"/>
        <v>0</v>
      </c>
      <c r="H43" s="773">
        <f t="shared" si="11"/>
        <v>0</v>
      </c>
      <c r="I43" s="772">
        <f t="shared" si="11"/>
        <v>0</v>
      </c>
      <c r="J43" s="773">
        <f t="shared" si="11"/>
        <v>0</v>
      </c>
      <c r="K43" s="772">
        <f t="shared" si="11"/>
        <v>0</v>
      </c>
      <c r="L43" s="773">
        <f t="shared" si="11"/>
        <v>0</v>
      </c>
      <c r="M43" s="772">
        <f t="shared" si="11"/>
        <v>0</v>
      </c>
      <c r="N43" s="773">
        <f t="shared" si="11"/>
        <v>0</v>
      </c>
      <c r="O43" s="772">
        <f t="shared" si="11"/>
        <v>0</v>
      </c>
      <c r="W43" s="568">
        <v>41</v>
      </c>
    </row>
    <row r="44" spans="1:23" ht="18" customHeight="1">
      <c r="A44" s="759">
        <v>4.01</v>
      </c>
      <c r="B44" s="769" t="s">
        <v>768</v>
      </c>
      <c r="C44" s="747"/>
      <c r="D44" s="751" t="str">
        <f t="shared" ref="D44:D52" si="12">IF($P$13=D$2,$P$11,"")</f>
        <v/>
      </c>
      <c r="E44" s="757"/>
      <c r="F44" s="751"/>
      <c r="G44" s="758"/>
      <c r="H44" s="751" t="str">
        <f>IF($P$13=H$2,$P$11,"")</f>
        <v/>
      </c>
      <c r="I44" s="757"/>
      <c r="J44" s="752" t="str">
        <f t="shared" ref="J44:J52" si="13">IF($P$13=J$2,$P$11,"")</f>
        <v/>
      </c>
      <c r="K44" s="757"/>
      <c r="L44" s="751" t="str">
        <f>IF($P$13=L$2,$P$11,"")</f>
        <v/>
      </c>
      <c r="M44" s="757"/>
      <c r="N44" s="751" t="str">
        <f t="shared" ref="N44:N52" si="14">IF($P$13=N$2,$P$11,"")</f>
        <v/>
      </c>
      <c r="O44" s="757"/>
      <c r="W44" s="568">
        <v>42</v>
      </c>
    </row>
    <row r="45" spans="1:23" ht="18" customHeight="1">
      <c r="A45" s="756">
        <v>4.0199999999999996</v>
      </c>
      <c r="B45" s="769" t="s">
        <v>767</v>
      </c>
      <c r="C45" s="747"/>
      <c r="D45" s="751" t="str">
        <f t="shared" si="12"/>
        <v/>
      </c>
      <c r="E45" s="750"/>
      <c r="F45" s="751" t="str">
        <f>IF($P$13=F$2,$P$11,"")</f>
        <v/>
      </c>
      <c r="G45" s="754"/>
      <c r="H45" s="753"/>
      <c r="I45" s="750"/>
      <c r="J45" s="752" t="str">
        <f t="shared" si="13"/>
        <v/>
      </c>
      <c r="K45" s="750"/>
      <c r="L45" s="753"/>
      <c r="M45" s="750"/>
      <c r="N45" s="751" t="str">
        <f t="shared" si="14"/>
        <v/>
      </c>
      <c r="O45" s="750"/>
      <c r="W45" s="568">
        <v>43</v>
      </c>
    </row>
    <row r="46" spans="1:23" ht="18" customHeight="1">
      <c r="A46" s="756">
        <v>4.03</v>
      </c>
      <c r="B46" s="769" t="s">
        <v>766</v>
      </c>
      <c r="C46" s="747"/>
      <c r="D46" s="751" t="str">
        <f t="shared" si="12"/>
        <v/>
      </c>
      <c r="E46" s="750"/>
      <c r="F46" s="753"/>
      <c r="G46" s="754"/>
      <c r="H46" s="753"/>
      <c r="I46" s="750"/>
      <c r="J46" s="752" t="str">
        <f t="shared" si="13"/>
        <v/>
      </c>
      <c r="K46" s="750"/>
      <c r="L46" s="753"/>
      <c r="M46" s="750"/>
      <c r="N46" s="751" t="str">
        <f t="shared" si="14"/>
        <v/>
      </c>
      <c r="O46" s="750"/>
      <c r="W46" s="568">
        <v>44</v>
      </c>
    </row>
    <row r="47" spans="1:23" ht="18" customHeight="1">
      <c r="A47" s="756">
        <v>4.04</v>
      </c>
      <c r="B47" s="769" t="s">
        <v>765</v>
      </c>
      <c r="C47" s="747"/>
      <c r="D47" s="751" t="str">
        <f t="shared" si="12"/>
        <v/>
      </c>
      <c r="E47" s="750"/>
      <c r="F47" s="751" t="str">
        <f>IF($P$13=F$2,$P$11,"")</f>
        <v/>
      </c>
      <c r="G47" s="754"/>
      <c r="H47" s="753"/>
      <c r="I47" s="750" t="str">
        <f>IF($B$4=H$2,"O","")</f>
        <v/>
      </c>
      <c r="J47" s="752" t="str">
        <f t="shared" si="13"/>
        <v/>
      </c>
      <c r="K47" s="750"/>
      <c r="L47" s="771"/>
      <c r="M47" s="750" t="str">
        <f>IF($P$13=L$2,"O","")</f>
        <v/>
      </c>
      <c r="N47" s="751" t="str">
        <f t="shared" si="14"/>
        <v/>
      </c>
      <c r="O47" s="750"/>
      <c r="W47" s="568">
        <v>45</v>
      </c>
    </row>
    <row r="48" spans="1:23" ht="18" customHeight="1">
      <c r="A48" s="756">
        <v>4.05</v>
      </c>
      <c r="B48" s="769" t="s">
        <v>764</v>
      </c>
      <c r="C48" s="747"/>
      <c r="D48" s="751" t="str">
        <f t="shared" si="12"/>
        <v/>
      </c>
      <c r="E48" s="750"/>
      <c r="F48" s="753"/>
      <c r="G48" s="754"/>
      <c r="H48" s="753"/>
      <c r="I48" s="750" t="str">
        <f>IF($B$4=H$2,"O","")</f>
        <v/>
      </c>
      <c r="J48" s="752" t="str">
        <f t="shared" si="13"/>
        <v/>
      </c>
      <c r="K48" s="750"/>
      <c r="L48" s="753"/>
      <c r="M48" s="750"/>
      <c r="N48" s="751" t="str">
        <f t="shared" si="14"/>
        <v/>
      </c>
      <c r="O48" s="750"/>
      <c r="W48" s="568">
        <v>46</v>
      </c>
    </row>
    <row r="49" spans="1:23" ht="18" customHeight="1">
      <c r="A49" s="756">
        <v>4.0599999999999996</v>
      </c>
      <c r="B49" s="769" t="s">
        <v>763</v>
      </c>
      <c r="C49" s="747"/>
      <c r="D49" s="751" t="str">
        <f t="shared" si="12"/>
        <v/>
      </c>
      <c r="E49" s="750"/>
      <c r="F49" s="751" t="str">
        <f>IF($P$13=F$2,$P$11,"")</f>
        <v/>
      </c>
      <c r="G49" s="754"/>
      <c r="H49" s="753"/>
      <c r="I49" s="750" t="str">
        <f>IF($B$4=H$2,"O","")</f>
        <v/>
      </c>
      <c r="J49" s="752" t="str">
        <f t="shared" si="13"/>
        <v/>
      </c>
      <c r="K49" s="750"/>
      <c r="L49" s="753"/>
      <c r="M49" s="750"/>
      <c r="N49" s="751" t="str">
        <f t="shared" si="14"/>
        <v/>
      </c>
      <c r="O49" s="750"/>
      <c r="W49" s="568">
        <v>47</v>
      </c>
    </row>
    <row r="50" spans="1:23" ht="18" customHeight="1">
      <c r="A50" s="756">
        <v>4.07</v>
      </c>
      <c r="B50" s="755" t="s">
        <v>762</v>
      </c>
      <c r="C50" s="747"/>
      <c r="D50" s="751" t="str">
        <f t="shared" si="12"/>
        <v/>
      </c>
      <c r="E50" s="750"/>
      <c r="F50" s="751" t="str">
        <f>IF($P$13=F$2,$P$11,"")</f>
        <v/>
      </c>
      <c r="G50" s="754"/>
      <c r="H50" s="753" t="str">
        <f>IF($P$13=H$2,$P$11,"")</f>
        <v/>
      </c>
      <c r="I50" s="750"/>
      <c r="J50" s="752" t="str">
        <f t="shared" si="13"/>
        <v/>
      </c>
      <c r="K50" s="750"/>
      <c r="L50" s="751" t="str">
        <f>IF($P$13=L$2,$P$11,"")</f>
        <v/>
      </c>
      <c r="M50" s="750"/>
      <c r="N50" s="751" t="str">
        <f t="shared" si="14"/>
        <v/>
      </c>
      <c r="O50" s="750"/>
      <c r="W50" s="568">
        <v>48</v>
      </c>
    </row>
    <row r="51" spans="1:23" ht="18" customHeight="1">
      <c r="A51" s="756">
        <v>4.08</v>
      </c>
      <c r="B51" s="769" t="s">
        <v>761</v>
      </c>
      <c r="C51" s="747"/>
      <c r="D51" s="751" t="str">
        <f t="shared" si="12"/>
        <v/>
      </c>
      <c r="E51" s="750"/>
      <c r="F51" s="751" t="str">
        <f>IF($P$13=F$2,$P$11,"")</f>
        <v/>
      </c>
      <c r="G51" s="754"/>
      <c r="H51" s="753" t="str">
        <f>IF($P$13=H$2,$P$11,"")</f>
        <v/>
      </c>
      <c r="I51" s="750"/>
      <c r="J51" s="752" t="str">
        <f t="shared" si="13"/>
        <v/>
      </c>
      <c r="K51" s="750"/>
      <c r="L51" s="751" t="str">
        <f>IF($P$13=L$2,$P$11,"")</f>
        <v/>
      </c>
      <c r="M51" s="750"/>
      <c r="N51" s="751" t="str">
        <f t="shared" si="14"/>
        <v/>
      </c>
      <c r="O51" s="750"/>
      <c r="W51" s="568">
        <v>49</v>
      </c>
    </row>
    <row r="52" spans="1:23" ht="18" customHeight="1" thickBot="1">
      <c r="A52" s="770">
        <v>4.09</v>
      </c>
      <c r="B52" s="769" t="s">
        <v>760</v>
      </c>
      <c r="C52" s="747"/>
      <c r="D52" s="765" t="str">
        <f t="shared" si="12"/>
        <v/>
      </c>
      <c r="E52" s="764"/>
      <c r="F52" s="765" t="str">
        <f>IF($P$13=F$2,$P$11,"")</f>
        <v/>
      </c>
      <c r="G52" s="768"/>
      <c r="H52" s="766"/>
      <c r="I52" s="764"/>
      <c r="J52" s="767" t="str">
        <f t="shared" si="13"/>
        <v/>
      </c>
      <c r="K52" s="764"/>
      <c r="L52" s="766"/>
      <c r="M52" s="764"/>
      <c r="N52" s="765" t="str">
        <f t="shared" si="14"/>
        <v/>
      </c>
      <c r="O52" s="764"/>
      <c r="W52" s="568">
        <v>50</v>
      </c>
    </row>
    <row r="53" spans="1:23" ht="19.5" thickBot="1">
      <c r="A53" s="1220" t="s">
        <v>759</v>
      </c>
      <c r="B53" s="1221"/>
      <c r="C53" s="763"/>
      <c r="D53" s="761">
        <f t="shared" ref="D53:O53" si="15">COUNTIF(D54:D63,"X")+COUNTIF(D54:D63,"O")</f>
        <v>0</v>
      </c>
      <c r="E53" s="762">
        <f t="shared" si="15"/>
        <v>0</v>
      </c>
      <c r="F53" s="761">
        <f t="shared" si="15"/>
        <v>0</v>
      </c>
      <c r="G53" s="762">
        <f t="shared" si="15"/>
        <v>0</v>
      </c>
      <c r="H53" s="761">
        <f t="shared" si="15"/>
        <v>0</v>
      </c>
      <c r="I53" s="762">
        <f t="shared" si="15"/>
        <v>0</v>
      </c>
      <c r="J53" s="761">
        <f t="shared" si="15"/>
        <v>0</v>
      </c>
      <c r="K53" s="762">
        <f t="shared" si="15"/>
        <v>0</v>
      </c>
      <c r="L53" s="761">
        <f t="shared" si="15"/>
        <v>0</v>
      </c>
      <c r="M53" s="762">
        <f t="shared" si="15"/>
        <v>0</v>
      </c>
      <c r="N53" s="761">
        <f t="shared" si="15"/>
        <v>0</v>
      </c>
      <c r="O53" s="760">
        <f t="shared" si="15"/>
        <v>0</v>
      </c>
      <c r="W53" s="568">
        <v>51</v>
      </c>
    </row>
    <row r="54" spans="1:23" ht="18.75" customHeight="1">
      <c r="A54" s="759">
        <v>5.01</v>
      </c>
      <c r="B54" s="755" t="s">
        <v>758</v>
      </c>
      <c r="C54" s="747"/>
      <c r="D54" s="751" t="str">
        <f t="shared" ref="D54:D63" si="16">IF($P$13=D$2,$P$11,"")</f>
        <v/>
      </c>
      <c r="E54" s="757"/>
      <c r="F54" s="751"/>
      <c r="G54" s="758"/>
      <c r="H54" s="751" t="str">
        <f t="shared" ref="H54:H63" si="17">IF($P$13=H$2,$P$11,"")</f>
        <v/>
      </c>
      <c r="I54" s="757"/>
      <c r="J54" s="752" t="str">
        <f t="shared" ref="J54:J63" si="18">IF($P$13=J$2,$P$11,"")</f>
        <v/>
      </c>
      <c r="K54" s="757"/>
      <c r="L54" s="751" t="str">
        <f t="shared" ref="L54:L63" si="19">IF($P$13=L$2,$P$11,"")</f>
        <v/>
      </c>
      <c r="M54" s="757"/>
      <c r="N54" s="751" t="str">
        <f t="shared" ref="N54:N63" si="20">IF($P$13=N$2,$P$11,"")</f>
        <v/>
      </c>
      <c r="O54" s="757"/>
      <c r="W54" s="568">
        <v>52</v>
      </c>
    </row>
    <row r="55" spans="1:23" ht="18.75" customHeight="1">
      <c r="A55" s="756" t="s">
        <v>757</v>
      </c>
      <c r="B55" s="755" t="s">
        <v>756</v>
      </c>
      <c r="C55" s="747"/>
      <c r="D55" s="751" t="str">
        <f t="shared" si="16"/>
        <v/>
      </c>
      <c r="E55" s="750"/>
      <c r="F55" s="751" t="str">
        <f>IF($P$13=F$2,$P$11,"")</f>
        <v/>
      </c>
      <c r="G55" s="754"/>
      <c r="H55" s="753" t="str">
        <f t="shared" si="17"/>
        <v/>
      </c>
      <c r="I55" s="750"/>
      <c r="J55" s="752" t="str">
        <f t="shared" si="18"/>
        <v/>
      </c>
      <c r="K55" s="750"/>
      <c r="L55" s="751" t="str">
        <f t="shared" si="19"/>
        <v/>
      </c>
      <c r="M55" s="750"/>
      <c r="N55" s="751" t="str">
        <f t="shared" si="20"/>
        <v/>
      </c>
      <c r="O55" s="750"/>
      <c r="W55" s="568">
        <v>53</v>
      </c>
    </row>
    <row r="56" spans="1:23" ht="18.75" customHeight="1">
      <c r="A56" s="756" t="s">
        <v>755</v>
      </c>
      <c r="B56" s="755" t="s">
        <v>754</v>
      </c>
      <c r="C56" s="747"/>
      <c r="D56" s="751" t="str">
        <f t="shared" si="16"/>
        <v/>
      </c>
      <c r="E56" s="750"/>
      <c r="F56" s="751" t="str">
        <f>IF($P$13=F$2,$P$11,"")</f>
        <v/>
      </c>
      <c r="G56" s="754"/>
      <c r="H56" s="753" t="str">
        <f t="shared" si="17"/>
        <v/>
      </c>
      <c r="I56" s="750"/>
      <c r="J56" s="752" t="str">
        <f t="shared" si="18"/>
        <v/>
      </c>
      <c r="K56" s="750"/>
      <c r="L56" s="751" t="str">
        <f t="shared" si="19"/>
        <v/>
      </c>
      <c r="M56" s="750"/>
      <c r="N56" s="751" t="str">
        <f t="shared" si="20"/>
        <v/>
      </c>
      <c r="O56" s="750"/>
      <c r="W56" s="568">
        <v>54</v>
      </c>
    </row>
    <row r="57" spans="1:23" ht="18.75" customHeight="1">
      <c r="A57" s="756" t="s">
        <v>753</v>
      </c>
      <c r="B57" s="755" t="s">
        <v>752</v>
      </c>
      <c r="C57" s="747"/>
      <c r="D57" s="751" t="str">
        <f t="shared" si="16"/>
        <v/>
      </c>
      <c r="E57" s="750"/>
      <c r="F57" s="753"/>
      <c r="G57" s="754"/>
      <c r="H57" s="753" t="str">
        <f t="shared" si="17"/>
        <v/>
      </c>
      <c r="I57" s="750"/>
      <c r="J57" s="752" t="str">
        <f t="shared" si="18"/>
        <v/>
      </c>
      <c r="K57" s="750"/>
      <c r="L57" s="751" t="str">
        <f t="shared" si="19"/>
        <v/>
      </c>
      <c r="M57" s="750"/>
      <c r="N57" s="751" t="str">
        <f t="shared" si="20"/>
        <v/>
      </c>
      <c r="O57" s="750"/>
      <c r="W57" s="568">
        <v>55</v>
      </c>
    </row>
    <row r="58" spans="1:23" ht="18.75" customHeight="1">
      <c r="A58" s="756" t="s">
        <v>751</v>
      </c>
      <c r="B58" s="755" t="s">
        <v>750</v>
      </c>
      <c r="C58" s="747"/>
      <c r="D58" s="751" t="str">
        <f t="shared" si="16"/>
        <v/>
      </c>
      <c r="E58" s="750"/>
      <c r="F58" s="753"/>
      <c r="G58" s="754"/>
      <c r="H58" s="753" t="str">
        <f t="shared" si="17"/>
        <v/>
      </c>
      <c r="I58" s="750"/>
      <c r="J58" s="752" t="str">
        <f t="shared" si="18"/>
        <v/>
      </c>
      <c r="K58" s="750"/>
      <c r="L58" s="751" t="str">
        <f t="shared" si="19"/>
        <v/>
      </c>
      <c r="M58" s="750"/>
      <c r="N58" s="751" t="str">
        <f t="shared" si="20"/>
        <v/>
      </c>
      <c r="O58" s="750"/>
      <c r="W58" s="568">
        <v>56</v>
      </c>
    </row>
    <row r="59" spans="1:23" ht="18.75" customHeight="1">
      <c r="A59" s="756">
        <v>5.0199999999999996</v>
      </c>
      <c r="B59" s="755" t="s">
        <v>749</v>
      </c>
      <c r="C59" s="747"/>
      <c r="D59" s="751" t="str">
        <f t="shared" si="16"/>
        <v/>
      </c>
      <c r="E59" s="750"/>
      <c r="F59" s="753"/>
      <c r="G59" s="754"/>
      <c r="H59" s="753" t="str">
        <f t="shared" si="17"/>
        <v/>
      </c>
      <c r="I59" s="750"/>
      <c r="J59" s="752" t="str">
        <f t="shared" si="18"/>
        <v/>
      </c>
      <c r="K59" s="750"/>
      <c r="L59" s="751" t="str">
        <f t="shared" si="19"/>
        <v/>
      </c>
      <c r="M59" s="750"/>
      <c r="N59" s="751" t="str">
        <f t="shared" si="20"/>
        <v/>
      </c>
      <c r="O59" s="750"/>
      <c r="W59" s="568">
        <v>57</v>
      </c>
    </row>
    <row r="60" spans="1:23" ht="18.75" customHeight="1">
      <c r="A60" s="756" t="s">
        <v>748</v>
      </c>
      <c r="B60" s="755" t="s">
        <v>747</v>
      </c>
      <c r="C60" s="747"/>
      <c r="D60" s="751" t="str">
        <f t="shared" si="16"/>
        <v/>
      </c>
      <c r="E60" s="750"/>
      <c r="F60" s="751" t="str">
        <f>IF($P$13=F$2,$P$11,"")</f>
        <v/>
      </c>
      <c r="G60" s="754"/>
      <c r="H60" s="753" t="str">
        <f t="shared" si="17"/>
        <v/>
      </c>
      <c r="I60" s="750"/>
      <c r="J60" s="752" t="str">
        <f t="shared" si="18"/>
        <v/>
      </c>
      <c r="K60" s="750"/>
      <c r="L60" s="751" t="str">
        <f t="shared" si="19"/>
        <v/>
      </c>
      <c r="M60" s="750"/>
      <c r="N60" s="751" t="str">
        <f t="shared" si="20"/>
        <v/>
      </c>
      <c r="O60" s="750"/>
      <c r="W60" s="568">
        <v>58</v>
      </c>
    </row>
    <row r="61" spans="1:23" ht="18.75" customHeight="1">
      <c r="A61" s="756" t="s">
        <v>746</v>
      </c>
      <c r="B61" s="755" t="s">
        <v>745</v>
      </c>
      <c r="C61" s="747"/>
      <c r="D61" s="751" t="str">
        <f t="shared" si="16"/>
        <v/>
      </c>
      <c r="E61" s="750"/>
      <c r="F61" s="753"/>
      <c r="G61" s="754"/>
      <c r="H61" s="753" t="str">
        <f t="shared" si="17"/>
        <v/>
      </c>
      <c r="I61" s="750"/>
      <c r="J61" s="752" t="str">
        <f t="shared" si="18"/>
        <v/>
      </c>
      <c r="K61" s="750"/>
      <c r="L61" s="751" t="str">
        <f t="shared" si="19"/>
        <v/>
      </c>
      <c r="M61" s="750"/>
      <c r="N61" s="751" t="str">
        <f t="shared" si="20"/>
        <v/>
      </c>
      <c r="O61" s="750"/>
      <c r="W61" s="568">
        <v>59</v>
      </c>
    </row>
    <row r="62" spans="1:23" ht="18.75" customHeight="1">
      <c r="A62" s="756">
        <v>5.03</v>
      </c>
      <c r="B62" s="755" t="s">
        <v>744</v>
      </c>
      <c r="C62" s="747"/>
      <c r="D62" s="751" t="str">
        <f t="shared" si="16"/>
        <v/>
      </c>
      <c r="E62" s="750"/>
      <c r="F62" s="751" t="str">
        <f>IF($P$13=F$2,$P$11,"")</f>
        <v/>
      </c>
      <c r="G62" s="754"/>
      <c r="H62" s="753" t="str">
        <f t="shared" si="17"/>
        <v/>
      </c>
      <c r="I62" s="750"/>
      <c r="J62" s="752" t="str">
        <f t="shared" si="18"/>
        <v/>
      </c>
      <c r="K62" s="750"/>
      <c r="L62" s="751" t="str">
        <f t="shared" si="19"/>
        <v/>
      </c>
      <c r="M62" s="750"/>
      <c r="N62" s="751" t="str">
        <f t="shared" si="20"/>
        <v/>
      </c>
      <c r="O62" s="750"/>
      <c r="W62" s="568">
        <v>60</v>
      </c>
    </row>
    <row r="63" spans="1:23" ht="18.75" customHeight="1" thickBot="1">
      <c r="A63" s="749" t="s">
        <v>743</v>
      </c>
      <c r="B63" s="748" t="s">
        <v>742</v>
      </c>
      <c r="C63" s="747"/>
      <c r="D63" s="743" t="str">
        <f t="shared" si="16"/>
        <v/>
      </c>
      <c r="E63" s="742"/>
      <c r="F63" s="743" t="str">
        <f>IF($P$13=F$2,$P$11,"")</f>
        <v/>
      </c>
      <c r="G63" s="746"/>
      <c r="H63" s="745" t="str">
        <f t="shared" si="17"/>
        <v/>
      </c>
      <c r="I63" s="742"/>
      <c r="J63" s="744" t="str">
        <f t="shared" si="18"/>
        <v/>
      </c>
      <c r="K63" s="742"/>
      <c r="L63" s="743" t="str">
        <f t="shared" si="19"/>
        <v/>
      </c>
      <c r="M63" s="742"/>
      <c r="N63" s="743" t="str">
        <f t="shared" si="20"/>
        <v/>
      </c>
      <c r="O63" s="742"/>
      <c r="W63" s="568">
        <v>61</v>
      </c>
    </row>
    <row r="64" spans="1:23" ht="4.5" customHeight="1" thickBot="1"/>
    <row r="65" spans="2:15" ht="15.75" thickBot="1">
      <c r="B65" s="741" t="s">
        <v>741</v>
      </c>
      <c r="C65" s="740"/>
      <c r="D65" s="739">
        <v>50</v>
      </c>
      <c r="E65" s="737">
        <v>0</v>
      </c>
      <c r="F65" s="738">
        <v>41</v>
      </c>
      <c r="G65" s="737">
        <v>0</v>
      </c>
      <c r="H65" s="738">
        <v>17</v>
      </c>
      <c r="I65" s="737">
        <v>10</v>
      </c>
      <c r="J65" s="738">
        <v>33</v>
      </c>
      <c r="K65" s="737">
        <v>0</v>
      </c>
      <c r="L65" s="738">
        <v>16</v>
      </c>
      <c r="M65" s="737">
        <v>5</v>
      </c>
      <c r="N65" s="738">
        <v>33</v>
      </c>
      <c r="O65" s="737">
        <v>4</v>
      </c>
    </row>
  </sheetData>
  <mergeCells count="8">
    <mergeCell ref="D1:O1"/>
    <mergeCell ref="A1:B1"/>
    <mergeCell ref="A43:B43"/>
    <mergeCell ref="A53:B53"/>
    <mergeCell ref="A8:B8"/>
    <mergeCell ref="A18:B18"/>
    <mergeCell ref="A29:B29"/>
    <mergeCell ref="A9:B9"/>
  </mergeCells>
  <conditionalFormatting sqref="D10:D17">
    <cfRule type="cellIs" dxfId="138" priority="63" operator="equal">
      <formula>$P$11</formula>
    </cfRule>
  </conditionalFormatting>
  <conditionalFormatting sqref="F10:F17">
    <cfRule type="cellIs" dxfId="137" priority="62" operator="equal">
      <formula>$P$11</formula>
    </cfRule>
  </conditionalFormatting>
  <conditionalFormatting sqref="H19">
    <cfRule type="cellIs" dxfId="136" priority="61" operator="equal">
      <formula>$P$11</formula>
    </cfRule>
  </conditionalFormatting>
  <conditionalFormatting sqref="I21">
    <cfRule type="cellIs" dxfId="135" priority="60" operator="equal">
      <formula>$P$12</formula>
    </cfRule>
  </conditionalFormatting>
  <conditionalFormatting sqref="I30">
    <cfRule type="cellIs" dxfId="134" priority="59" operator="equal">
      <formula>$P$12</formula>
    </cfRule>
  </conditionalFormatting>
  <conditionalFormatting sqref="I33">
    <cfRule type="cellIs" dxfId="133" priority="58" operator="equal">
      <formula>$P$12</formula>
    </cfRule>
  </conditionalFormatting>
  <conditionalFormatting sqref="I35">
    <cfRule type="cellIs" dxfId="132" priority="57" operator="equal">
      <formula>$P$12</formula>
    </cfRule>
  </conditionalFormatting>
  <conditionalFormatting sqref="I37">
    <cfRule type="cellIs" dxfId="131" priority="56" operator="equal">
      <formula>$P$12</formula>
    </cfRule>
  </conditionalFormatting>
  <conditionalFormatting sqref="I38">
    <cfRule type="cellIs" dxfId="130" priority="55" operator="equal">
      <formula>$P$12</formula>
    </cfRule>
  </conditionalFormatting>
  <conditionalFormatting sqref="I42">
    <cfRule type="cellIs" dxfId="129" priority="54" operator="equal">
      <formula>$P$12</formula>
    </cfRule>
  </conditionalFormatting>
  <conditionalFormatting sqref="I47:I49">
    <cfRule type="cellIs" dxfId="128" priority="53" operator="equal">
      <formula>$P$12</formula>
    </cfRule>
  </conditionalFormatting>
  <conditionalFormatting sqref="J22">
    <cfRule type="cellIs" dxfId="127" priority="52" operator="equal">
      <formula>$P$11</formula>
    </cfRule>
  </conditionalFormatting>
  <conditionalFormatting sqref="L22">
    <cfRule type="cellIs" dxfId="126" priority="51" operator="equal">
      <formula>$P$11</formula>
    </cfRule>
  </conditionalFormatting>
  <conditionalFormatting sqref="N22">
    <cfRule type="cellIs" dxfId="125" priority="47" operator="equal">
      <formula>$P$11</formula>
    </cfRule>
  </conditionalFormatting>
  <conditionalFormatting sqref="M30">
    <cfRule type="cellIs" dxfId="124" priority="50" operator="equal">
      <formula>$P$12</formula>
    </cfRule>
  </conditionalFormatting>
  <conditionalFormatting sqref="M35">
    <cfRule type="cellIs" dxfId="123" priority="49" operator="equal">
      <formula>$P$12</formula>
    </cfRule>
  </conditionalFormatting>
  <conditionalFormatting sqref="O11">
    <cfRule type="cellIs" dxfId="122" priority="48" operator="equal">
      <formula>$P$12</formula>
    </cfRule>
  </conditionalFormatting>
  <conditionalFormatting sqref="C2:C7">
    <cfRule type="cellIs" dxfId="121" priority="46" operator="notEqual">
      <formula>$E$11</formula>
    </cfRule>
  </conditionalFormatting>
  <conditionalFormatting sqref="D19:D28">
    <cfRule type="cellIs" dxfId="120" priority="45" operator="equal">
      <formula>$P$11</formula>
    </cfRule>
  </conditionalFormatting>
  <conditionalFormatting sqref="D30:D42">
    <cfRule type="cellIs" dxfId="119" priority="44" operator="equal">
      <formula>$P$11</formula>
    </cfRule>
  </conditionalFormatting>
  <conditionalFormatting sqref="D44:D52">
    <cfRule type="cellIs" dxfId="118" priority="43" operator="equal">
      <formula>$P$11</formula>
    </cfRule>
  </conditionalFormatting>
  <conditionalFormatting sqref="D54:D63">
    <cfRule type="cellIs" dxfId="117" priority="42" operator="equal">
      <formula>$P$11</formula>
    </cfRule>
  </conditionalFormatting>
  <conditionalFormatting sqref="F19:F28">
    <cfRule type="cellIs" dxfId="116" priority="41" operator="equal">
      <formula>$P$11</formula>
    </cfRule>
  </conditionalFormatting>
  <conditionalFormatting sqref="F30:F36">
    <cfRule type="cellIs" dxfId="115" priority="40" operator="equal">
      <formula>$P$11</formula>
    </cfRule>
  </conditionalFormatting>
  <conditionalFormatting sqref="F38:F42">
    <cfRule type="cellIs" dxfId="114" priority="39" operator="equal">
      <formula>$P$11</formula>
    </cfRule>
  </conditionalFormatting>
  <conditionalFormatting sqref="F45">
    <cfRule type="cellIs" dxfId="113" priority="38" operator="equal">
      <formula>$P$11</formula>
    </cfRule>
  </conditionalFormatting>
  <conditionalFormatting sqref="F47">
    <cfRule type="cellIs" dxfId="112" priority="37" operator="equal">
      <formula>$P$11</formula>
    </cfRule>
  </conditionalFormatting>
  <conditionalFormatting sqref="F49">
    <cfRule type="cellIs" dxfId="111" priority="36" operator="equal">
      <formula>$P$11</formula>
    </cfRule>
  </conditionalFormatting>
  <conditionalFormatting sqref="F50">
    <cfRule type="cellIs" dxfId="110" priority="35" operator="equal">
      <formula>$P$11</formula>
    </cfRule>
  </conditionalFormatting>
  <conditionalFormatting sqref="F51">
    <cfRule type="cellIs" dxfId="109" priority="34" operator="equal">
      <formula>$P$11</formula>
    </cfRule>
  </conditionalFormatting>
  <conditionalFormatting sqref="F52">
    <cfRule type="cellIs" dxfId="108" priority="33" operator="equal">
      <formula>$P$11</formula>
    </cfRule>
  </conditionalFormatting>
  <conditionalFormatting sqref="F55">
    <cfRule type="cellIs" dxfId="107" priority="32" operator="equal">
      <formula>$P$11</formula>
    </cfRule>
  </conditionalFormatting>
  <conditionalFormatting sqref="F56">
    <cfRule type="cellIs" dxfId="106" priority="31" operator="equal">
      <formula>$P$11</formula>
    </cfRule>
  </conditionalFormatting>
  <conditionalFormatting sqref="F60">
    <cfRule type="cellIs" dxfId="105" priority="30" operator="equal">
      <formula>$P$11</formula>
    </cfRule>
  </conditionalFormatting>
  <conditionalFormatting sqref="F62">
    <cfRule type="cellIs" dxfId="104" priority="29" operator="equal">
      <formula>$P$11</formula>
    </cfRule>
  </conditionalFormatting>
  <conditionalFormatting sqref="F63">
    <cfRule type="cellIs" dxfId="103" priority="28" operator="equal">
      <formula>$P$11</formula>
    </cfRule>
  </conditionalFormatting>
  <conditionalFormatting sqref="H20">
    <cfRule type="cellIs" dxfId="102" priority="27" operator="equal">
      <formula>$P$11</formula>
    </cfRule>
  </conditionalFormatting>
  <conditionalFormatting sqref="H34">
    <cfRule type="cellIs" dxfId="101" priority="26" operator="equal">
      <formula>$P$11</formula>
    </cfRule>
  </conditionalFormatting>
  <conditionalFormatting sqref="H36">
    <cfRule type="cellIs" dxfId="100" priority="25" operator="equal">
      <formula>$P$11</formula>
    </cfRule>
  </conditionalFormatting>
  <conditionalFormatting sqref="H44">
    <cfRule type="cellIs" dxfId="99" priority="24" operator="equal">
      <formula>$P$11</formula>
    </cfRule>
  </conditionalFormatting>
  <conditionalFormatting sqref="H50">
    <cfRule type="cellIs" dxfId="98" priority="23" operator="equal">
      <formula>$P$11</formula>
    </cfRule>
  </conditionalFormatting>
  <conditionalFormatting sqref="H51">
    <cfRule type="cellIs" dxfId="97" priority="22" operator="equal">
      <formula>$P$11</formula>
    </cfRule>
  </conditionalFormatting>
  <conditionalFormatting sqref="H54:H63">
    <cfRule type="cellIs" dxfId="96" priority="21" operator="equal">
      <formula>$P$11</formula>
    </cfRule>
  </conditionalFormatting>
  <conditionalFormatting sqref="J30:J42">
    <cfRule type="cellIs" dxfId="95" priority="20" operator="equal">
      <formula>$P$11</formula>
    </cfRule>
  </conditionalFormatting>
  <conditionalFormatting sqref="J44:J52">
    <cfRule type="cellIs" dxfId="94" priority="19" operator="equal">
      <formula>$P$11</formula>
    </cfRule>
  </conditionalFormatting>
  <conditionalFormatting sqref="J54:J63">
    <cfRule type="cellIs" dxfId="93" priority="18" operator="equal">
      <formula>$P$11</formula>
    </cfRule>
  </conditionalFormatting>
  <conditionalFormatting sqref="L34">
    <cfRule type="cellIs" dxfId="92" priority="17" operator="equal">
      <formula>$P$11</formula>
    </cfRule>
  </conditionalFormatting>
  <conditionalFormatting sqref="L36">
    <cfRule type="cellIs" dxfId="91" priority="16" operator="equal">
      <formula>$P$11</formula>
    </cfRule>
  </conditionalFormatting>
  <conditionalFormatting sqref="L44">
    <cfRule type="cellIs" dxfId="90" priority="15" operator="equal">
      <formula>$P$11</formula>
    </cfRule>
  </conditionalFormatting>
  <conditionalFormatting sqref="L50">
    <cfRule type="cellIs" dxfId="89" priority="14" operator="equal">
      <formula>$P$11</formula>
    </cfRule>
  </conditionalFormatting>
  <conditionalFormatting sqref="L51">
    <cfRule type="cellIs" dxfId="88" priority="13" operator="equal">
      <formula>$P$11</formula>
    </cfRule>
  </conditionalFormatting>
  <conditionalFormatting sqref="L54:L63">
    <cfRule type="cellIs" dxfId="87" priority="12" operator="equal">
      <formula>$P$11</formula>
    </cfRule>
  </conditionalFormatting>
  <conditionalFormatting sqref="M38">
    <cfRule type="cellIs" dxfId="86" priority="11" operator="equal">
      <formula>$P$12</formula>
    </cfRule>
  </conditionalFormatting>
  <conditionalFormatting sqref="M42">
    <cfRule type="cellIs" dxfId="85" priority="10" operator="equal">
      <formula>$P$12</formula>
    </cfRule>
  </conditionalFormatting>
  <conditionalFormatting sqref="O27">
    <cfRule type="cellIs" dxfId="84" priority="3" operator="equal">
      <formula>$P$12</formula>
    </cfRule>
  </conditionalFormatting>
  <conditionalFormatting sqref="M47">
    <cfRule type="cellIs" dxfId="83" priority="9" operator="equal">
      <formula>$P$12</formula>
    </cfRule>
  </conditionalFormatting>
  <conditionalFormatting sqref="N30:N42">
    <cfRule type="cellIs" dxfId="82" priority="8" operator="equal">
      <formula>$P$11</formula>
    </cfRule>
  </conditionalFormatting>
  <conditionalFormatting sqref="N44:N52">
    <cfRule type="cellIs" dxfId="81" priority="7" operator="equal">
      <formula>$P$11</formula>
    </cfRule>
  </conditionalFormatting>
  <conditionalFormatting sqref="N54:N63">
    <cfRule type="cellIs" dxfId="80" priority="6" operator="equal">
      <formula>$P$11</formula>
    </cfRule>
  </conditionalFormatting>
  <conditionalFormatting sqref="O16">
    <cfRule type="cellIs" dxfId="79" priority="5" operator="equal">
      <formula>$P$12</formula>
    </cfRule>
  </conditionalFormatting>
  <conditionalFormatting sqref="O17">
    <cfRule type="cellIs" dxfId="78" priority="4" operator="equal">
      <formula>$P$12</formula>
    </cfRule>
  </conditionalFormatting>
  <conditionalFormatting sqref="B5:B7">
    <cfRule type="cellIs" dxfId="77" priority="2" operator="notEqual">
      <formula>$E$11</formula>
    </cfRule>
  </conditionalFormatting>
  <conditionalFormatting sqref="B2:B4">
    <cfRule type="cellIs" dxfId="76" priority="1" operator="notEqual">
      <formula>$E$11</formula>
    </cfRule>
  </conditionalFormatting>
  <pageMargins left="0.7" right="0.7" top="0.75" bottom="0.75" header="0.3" footer="0.3"/>
  <pageSetup paperSize="17" scale="63" orientation="landscape"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F8EBE-BA4A-45E7-BE93-D24090F13C83}">
  <sheetPr codeName="Sheet8">
    <tabColor theme="4"/>
    <pageSetUpPr fitToPage="1"/>
  </sheetPr>
  <dimension ref="A1:T47"/>
  <sheetViews>
    <sheetView showGridLines="0" view="pageLayout" topLeftCell="A23" zoomScale="60" zoomScaleNormal="70" zoomScalePageLayoutView="60" workbookViewId="0">
      <selection activeCell="U45" sqref="U45"/>
    </sheetView>
  </sheetViews>
  <sheetFormatPr defaultColWidth="8.7109375" defaultRowHeight="14.25"/>
  <cols>
    <col min="1" max="3" width="7.85546875" style="253" customWidth="1"/>
    <col min="4" max="4" width="8.28515625" style="253" customWidth="1"/>
    <col min="5" max="5" width="8.7109375" style="253"/>
    <col min="6" max="6" width="9.7109375" style="253" customWidth="1"/>
    <col min="7" max="7" width="8.7109375" style="253"/>
    <col min="8" max="8" width="23.85546875" style="253" customWidth="1"/>
    <col min="9" max="10" width="8" style="253" customWidth="1"/>
    <col min="11" max="11" width="7.140625" style="253" customWidth="1"/>
    <col min="12" max="12" width="17.85546875" style="253" customWidth="1"/>
    <col min="13" max="13" width="26.28515625" style="253" customWidth="1"/>
    <col min="14" max="14" width="11" style="253" customWidth="1"/>
    <col min="15" max="15" width="16.140625" style="253" customWidth="1"/>
    <col min="16" max="16384" width="8.7109375" style="253"/>
  </cols>
  <sheetData>
    <row r="1" spans="1:20" ht="15" thickBot="1">
      <c r="A1" s="257"/>
      <c r="B1" s="257"/>
      <c r="C1" s="257"/>
      <c r="D1" s="257"/>
      <c r="E1" s="257"/>
      <c r="F1" s="257"/>
      <c r="G1" s="257"/>
      <c r="H1" s="257"/>
      <c r="I1" s="257"/>
      <c r="J1" s="257"/>
      <c r="K1" s="257"/>
      <c r="L1" s="257"/>
      <c r="M1" s="257"/>
      <c r="N1" s="257"/>
      <c r="O1" s="257"/>
    </row>
    <row r="2" spans="1:20" ht="45.75" thickBot="1">
      <c r="A2" s="1284" t="s">
        <v>154</v>
      </c>
      <c r="B2" s="1285"/>
      <c r="C2" s="1285"/>
      <c r="D2" s="1286"/>
      <c r="E2" s="1286"/>
      <c r="F2" s="1286"/>
      <c r="G2" s="1286"/>
      <c r="H2" s="1286"/>
      <c r="I2" s="1286"/>
      <c r="J2" s="1286"/>
      <c r="K2" s="1286"/>
      <c r="L2" s="1286"/>
      <c r="M2" s="1286"/>
      <c r="N2" s="1286"/>
      <c r="O2" s="1287"/>
    </row>
    <row r="3" spans="1:20" ht="24.75" customHeight="1">
      <c r="A3" s="1288" t="s">
        <v>155</v>
      </c>
      <c r="B3" s="1289"/>
      <c r="C3" s="1289"/>
      <c r="D3" s="1289"/>
      <c r="E3" s="1294"/>
      <c r="F3" s="1295"/>
      <c r="G3" s="1295"/>
      <c r="H3" s="1296"/>
      <c r="I3" s="311" t="s">
        <v>156</v>
      </c>
      <c r="J3" s="310"/>
      <c r="K3" s="310"/>
      <c r="L3" s="309"/>
      <c r="M3" s="1300"/>
      <c r="N3" s="1301"/>
      <c r="O3" s="1302"/>
    </row>
    <row r="4" spans="1:20" ht="24.75" customHeight="1">
      <c r="A4" s="1290" t="s">
        <v>157</v>
      </c>
      <c r="B4" s="1291"/>
      <c r="C4" s="1291"/>
      <c r="D4" s="1291"/>
      <c r="E4" s="1297"/>
      <c r="F4" s="1298"/>
      <c r="G4" s="1298"/>
      <c r="H4" s="1299"/>
      <c r="I4" s="308"/>
      <c r="J4" s="307"/>
      <c r="K4" s="307"/>
      <c r="L4" s="306"/>
      <c r="M4" s="1303"/>
      <c r="N4" s="1304"/>
      <c r="O4" s="1305"/>
    </row>
    <row r="5" spans="1:20" ht="24.75" customHeight="1">
      <c r="A5" s="1292" t="s">
        <v>158</v>
      </c>
      <c r="B5" s="1293"/>
      <c r="C5" s="1293"/>
      <c r="D5" s="1293"/>
      <c r="E5" s="1297"/>
      <c r="F5" s="1298"/>
      <c r="G5" s="1298"/>
      <c r="H5" s="1299"/>
      <c r="I5" s="305"/>
      <c r="J5" s="304"/>
      <c r="K5" s="304"/>
      <c r="L5" s="303"/>
      <c r="M5" s="1303"/>
      <c r="N5" s="1304"/>
      <c r="O5" s="1305"/>
    </row>
    <row r="6" spans="1:20" ht="24.75" customHeight="1">
      <c r="A6" s="1315" t="s">
        <v>159</v>
      </c>
      <c r="B6" s="1316"/>
      <c r="C6" s="1316"/>
      <c r="D6" s="1316"/>
      <c r="E6" s="1297"/>
      <c r="F6" s="1298"/>
      <c r="G6" s="1298"/>
      <c r="H6" s="1299"/>
      <c r="I6" s="302" t="s">
        <v>160</v>
      </c>
      <c r="J6" s="301"/>
      <c r="K6" s="301"/>
      <c r="L6" s="300"/>
      <c r="M6" s="1303"/>
      <c r="N6" s="1304"/>
      <c r="O6" s="1305"/>
    </row>
    <row r="7" spans="1:20" ht="24.75" customHeight="1" thickBot="1">
      <c r="A7" s="1319" t="s">
        <v>161</v>
      </c>
      <c r="B7" s="1320"/>
      <c r="C7" s="1320"/>
      <c r="D7" s="1320"/>
      <c r="E7" s="1328"/>
      <c r="F7" s="1329"/>
      <c r="G7" s="1329"/>
      <c r="H7" s="1330"/>
      <c r="I7" s="299" t="s">
        <v>162</v>
      </c>
      <c r="J7" s="298"/>
      <c r="K7" s="298"/>
      <c r="L7" s="297"/>
      <c r="M7" s="1331"/>
      <c r="N7" s="1332"/>
      <c r="O7" s="1333"/>
    </row>
    <row r="8" spans="1:20" ht="24.75" customHeight="1" thickBot="1">
      <c r="A8" s="1324" t="s">
        <v>163</v>
      </c>
      <c r="B8" s="1325"/>
      <c r="C8" s="1325"/>
      <c r="D8" s="1326"/>
      <c r="E8" s="1326"/>
      <c r="F8" s="1326"/>
      <c r="G8" s="1326"/>
      <c r="H8" s="1326"/>
      <c r="I8" s="1326"/>
      <c r="J8" s="1326"/>
      <c r="K8" s="1326"/>
      <c r="L8" s="1326"/>
      <c r="M8" s="1326"/>
      <c r="N8" s="1326"/>
      <c r="O8" s="1327"/>
    </row>
    <row r="9" spans="1:20" ht="24.75" customHeight="1">
      <c r="A9" s="296" t="s">
        <v>164</v>
      </c>
      <c r="B9" s="295"/>
      <c r="C9" s="295"/>
      <c r="D9" s="1289"/>
      <c r="E9" s="1289"/>
      <c r="F9" s="1289"/>
      <c r="G9" s="1289"/>
      <c r="H9" s="1289"/>
      <c r="I9" s="1289"/>
      <c r="J9" s="1289"/>
      <c r="K9" s="1289"/>
      <c r="L9" s="1289"/>
      <c r="M9" s="934" t="s">
        <v>165</v>
      </c>
      <c r="N9" s="1309"/>
      <c r="O9" s="1310"/>
    </row>
    <row r="10" spans="1:20" ht="24.75" customHeight="1" thickBot="1">
      <c r="A10" s="294" t="s">
        <v>166</v>
      </c>
      <c r="B10" s="293"/>
      <c r="C10" s="293"/>
      <c r="D10" s="293"/>
      <c r="E10" s="293"/>
      <c r="F10" s="293"/>
      <c r="G10" s="1311"/>
      <c r="H10" s="1311"/>
      <c r="I10" s="1311"/>
      <c r="J10" s="1311"/>
      <c r="K10" s="1311"/>
      <c r="L10" s="1311"/>
      <c r="M10" s="292" t="s">
        <v>167</v>
      </c>
      <c r="N10" s="1317"/>
      <c r="O10" s="1318"/>
    </row>
    <row r="11" spans="1:20" ht="24.75" customHeight="1" thickBot="1">
      <c r="A11" s="1238" t="s">
        <v>168</v>
      </c>
      <c r="B11" s="1321"/>
      <c r="C11" s="1321"/>
      <c r="D11" s="1321"/>
      <c r="E11" s="1321"/>
      <c r="F11" s="1321"/>
      <c r="G11" s="1321"/>
      <c r="H11" s="1321"/>
      <c r="I11" s="1321"/>
      <c r="J11" s="1321"/>
      <c r="K11" s="1321"/>
      <c r="L11" s="1321"/>
      <c r="M11" s="1321"/>
      <c r="N11" s="1321"/>
      <c r="O11" s="1322"/>
    </row>
    <row r="12" spans="1:20" ht="24.75" customHeight="1">
      <c r="A12" s="1323" t="s">
        <v>169</v>
      </c>
      <c r="B12" s="1307"/>
      <c r="C12" s="1307"/>
      <c r="D12" s="1307"/>
      <c r="E12" s="1307"/>
      <c r="F12" s="1307"/>
      <c r="G12" s="1307"/>
      <c r="H12" s="1307"/>
      <c r="I12" s="291"/>
      <c r="J12" s="1306" t="s">
        <v>170</v>
      </c>
      <c r="K12" s="1307"/>
      <c r="L12" s="1307"/>
      <c r="M12" s="1307"/>
      <c r="N12" s="1307"/>
      <c r="O12" s="1308"/>
    </row>
    <row r="13" spans="1:20" ht="24.75" customHeight="1" thickBot="1">
      <c r="A13" s="1340" t="s">
        <v>401</v>
      </c>
      <c r="B13" s="1313"/>
      <c r="C13" s="1313"/>
      <c r="D13" s="1313"/>
      <c r="E13" s="1313"/>
      <c r="F13" s="1313"/>
      <c r="G13" s="1313"/>
      <c r="H13" s="1313"/>
      <c r="I13" s="290"/>
      <c r="J13" s="1312" t="s">
        <v>930</v>
      </c>
      <c r="K13" s="1312"/>
      <c r="L13" s="1312"/>
      <c r="M13" s="1313"/>
      <c r="N13" s="1313"/>
      <c r="O13" s="1314"/>
    </row>
    <row r="14" spans="1:20" ht="24.75" customHeight="1" thickBot="1">
      <c r="A14" s="1235" t="s">
        <v>171</v>
      </c>
      <c r="B14" s="1236"/>
      <c r="C14" s="1236"/>
      <c r="D14" s="1236"/>
      <c r="E14" s="1236"/>
      <c r="F14" s="1236"/>
      <c r="G14" s="1236"/>
      <c r="H14" s="1237"/>
      <c r="I14" s="1238" t="s">
        <v>172</v>
      </c>
      <c r="J14" s="1239"/>
      <c r="K14" s="1239"/>
      <c r="L14" s="1239"/>
      <c r="M14" s="1239"/>
      <c r="N14" s="1239"/>
      <c r="O14" s="1240"/>
    </row>
    <row r="15" spans="1:20" ht="24.75" customHeight="1" thickBot="1">
      <c r="A15" s="278" t="s">
        <v>7</v>
      </c>
      <c r="B15" s="288" t="s">
        <v>3</v>
      </c>
      <c r="C15" s="288" t="s">
        <v>146</v>
      </c>
      <c r="D15" s="1253" t="s">
        <v>173</v>
      </c>
      <c r="E15" s="1253"/>
      <c r="F15" s="1253"/>
      <c r="G15" s="1253"/>
      <c r="H15" s="289"/>
      <c r="I15" s="278" t="s">
        <v>7</v>
      </c>
      <c r="J15" s="288" t="s">
        <v>3</v>
      </c>
      <c r="K15" s="1334" t="s">
        <v>174</v>
      </c>
      <c r="L15" s="1335"/>
      <c r="M15" s="1335"/>
      <c r="N15" s="1335"/>
      <c r="O15" s="1336"/>
    </row>
    <row r="16" spans="1:20" ht="24.75" customHeight="1">
      <c r="A16" s="284"/>
      <c r="B16" s="283"/>
      <c r="C16" s="283"/>
      <c r="D16" s="285" t="s">
        <v>175</v>
      </c>
      <c r="E16" s="281"/>
      <c r="F16" s="281"/>
      <c r="G16" s="281"/>
      <c r="H16" s="281"/>
      <c r="I16" s="280"/>
      <c r="J16" s="279"/>
      <c r="K16" s="1337"/>
      <c r="L16" s="1338"/>
      <c r="M16" s="1338"/>
      <c r="N16" s="1338"/>
      <c r="O16" s="1339"/>
      <c r="S16" s="287"/>
      <c r="T16" s="287"/>
    </row>
    <row r="17" spans="1:20" ht="24.75" customHeight="1">
      <c r="A17" s="284"/>
      <c r="B17" s="283"/>
      <c r="C17" s="283"/>
      <c r="D17" s="285" t="s">
        <v>176</v>
      </c>
      <c r="E17" s="281"/>
      <c r="F17" s="281"/>
      <c r="G17" s="281"/>
      <c r="H17" s="281"/>
      <c r="I17" s="280"/>
      <c r="J17" s="279"/>
      <c r="K17" s="1250"/>
      <c r="L17" s="1251"/>
      <c r="M17" s="1251"/>
      <c r="N17" s="1251"/>
      <c r="O17" s="1252"/>
      <c r="S17" s="286"/>
      <c r="T17" s="286"/>
    </row>
    <row r="18" spans="1:20" ht="24.75" customHeight="1">
      <c r="A18" s="284"/>
      <c r="B18" s="283"/>
      <c r="C18" s="283"/>
      <c r="D18" s="285" t="s">
        <v>177</v>
      </c>
      <c r="E18" s="281"/>
      <c r="F18" s="281"/>
      <c r="G18" s="281"/>
      <c r="H18" s="281"/>
      <c r="I18" s="280"/>
      <c r="J18" s="279"/>
      <c r="K18" s="1250"/>
      <c r="L18" s="1251"/>
      <c r="M18" s="1251"/>
      <c r="N18" s="1251"/>
      <c r="O18" s="1252"/>
    </row>
    <row r="19" spans="1:20" ht="24.75" customHeight="1">
      <c r="A19" s="284"/>
      <c r="B19" s="283"/>
      <c r="C19" s="283"/>
      <c r="D19" s="285" t="s">
        <v>178</v>
      </c>
      <c r="E19" s="281"/>
      <c r="F19" s="281"/>
      <c r="G19" s="281"/>
      <c r="H19" s="281"/>
      <c r="I19" s="280"/>
      <c r="J19" s="279"/>
      <c r="K19" s="1250"/>
      <c r="L19" s="1251"/>
      <c r="M19" s="1251"/>
      <c r="N19" s="1251"/>
      <c r="O19" s="1252"/>
    </row>
    <row r="20" spans="1:20" ht="24.75" customHeight="1">
      <c r="A20" s="284"/>
      <c r="B20" s="283"/>
      <c r="C20" s="283"/>
      <c r="D20" s="285" t="s">
        <v>179</v>
      </c>
      <c r="E20" s="281"/>
      <c r="F20" s="281"/>
      <c r="G20" s="281"/>
      <c r="H20" s="281"/>
      <c r="I20" s="280"/>
      <c r="J20" s="279"/>
      <c r="K20" s="1250"/>
      <c r="L20" s="1251"/>
      <c r="M20" s="1251"/>
      <c r="N20" s="1251"/>
      <c r="O20" s="1252"/>
    </row>
    <row r="21" spans="1:20" ht="24.75" customHeight="1">
      <c r="A21" s="284"/>
      <c r="B21" s="283"/>
      <c r="C21" s="283"/>
      <c r="D21" s="285" t="s">
        <v>180</v>
      </c>
      <c r="E21" s="281"/>
      <c r="F21" s="281"/>
      <c r="G21" s="281"/>
      <c r="H21" s="281"/>
      <c r="I21" s="280"/>
      <c r="J21" s="279"/>
      <c r="K21" s="1250"/>
      <c r="L21" s="1251"/>
      <c r="M21" s="1251"/>
      <c r="N21" s="1251"/>
      <c r="O21" s="1252"/>
    </row>
    <row r="22" spans="1:20" ht="24.75" customHeight="1">
      <c r="A22" s="284"/>
      <c r="B22" s="283"/>
      <c r="C22" s="283"/>
      <c r="D22" s="285" t="s">
        <v>181</v>
      </c>
      <c r="E22" s="281"/>
      <c r="F22" s="281"/>
      <c r="G22" s="281"/>
      <c r="H22" s="281"/>
      <c r="I22" s="280"/>
      <c r="J22" s="279"/>
      <c r="K22" s="1250"/>
      <c r="L22" s="1251"/>
      <c r="M22" s="1251"/>
      <c r="N22" s="1251"/>
      <c r="O22" s="1252"/>
    </row>
    <row r="23" spans="1:20" ht="24.75" customHeight="1">
      <c r="A23" s="284"/>
      <c r="B23" s="283"/>
      <c r="C23" s="283"/>
      <c r="D23" s="285" t="s">
        <v>182</v>
      </c>
      <c r="E23" s="281"/>
      <c r="F23" s="281"/>
      <c r="G23" s="281"/>
      <c r="H23" s="281"/>
      <c r="I23" s="280"/>
      <c r="J23" s="279"/>
      <c r="K23" s="1250"/>
      <c r="L23" s="1251"/>
      <c r="M23" s="1251"/>
      <c r="N23" s="1251"/>
      <c r="O23" s="1252"/>
    </row>
    <row r="24" spans="1:20" ht="24.75" customHeight="1">
      <c r="A24" s="284"/>
      <c r="B24" s="283"/>
      <c r="C24" s="283"/>
      <c r="D24" s="285" t="s">
        <v>183</v>
      </c>
      <c r="E24" s="281"/>
      <c r="F24" s="281"/>
      <c r="G24" s="281"/>
      <c r="H24" s="281"/>
      <c r="I24" s="280"/>
      <c r="J24" s="279"/>
      <c r="K24" s="1250"/>
      <c r="L24" s="1251"/>
      <c r="M24" s="1251"/>
      <c r="N24" s="1251"/>
      <c r="O24" s="1252"/>
    </row>
    <row r="25" spans="1:20" ht="24.75" customHeight="1" thickBot="1">
      <c r="A25" s="284"/>
      <c r="B25" s="283"/>
      <c r="C25" s="283"/>
      <c r="D25" s="282" t="s">
        <v>184</v>
      </c>
      <c r="E25" s="281"/>
      <c r="F25" s="281"/>
      <c r="G25" s="281"/>
      <c r="H25" s="281"/>
      <c r="I25" s="280"/>
      <c r="J25" s="279"/>
      <c r="K25" s="1247"/>
      <c r="L25" s="1248"/>
      <c r="M25" s="1248"/>
      <c r="N25" s="1248"/>
      <c r="O25" s="1249"/>
    </row>
    <row r="26" spans="1:20" ht="24.75" customHeight="1" thickBot="1">
      <c r="A26" s="1244" t="s">
        <v>185</v>
      </c>
      <c r="B26" s="1245"/>
      <c r="C26" s="1245"/>
      <c r="D26" s="1245"/>
      <c r="E26" s="1245"/>
      <c r="F26" s="1245"/>
      <c r="G26" s="1245"/>
      <c r="H26" s="1245"/>
      <c r="I26" s="1245"/>
      <c r="J26" s="1245"/>
      <c r="K26" s="1245"/>
      <c r="L26" s="1245"/>
      <c r="M26" s="1245"/>
      <c r="N26" s="1245"/>
      <c r="O26" s="1246"/>
    </row>
    <row r="27" spans="1:20" ht="24.75" customHeight="1" thickBot="1">
      <c r="A27" s="1276" t="s">
        <v>186</v>
      </c>
      <c r="B27" s="1260"/>
      <c r="C27" s="1261"/>
      <c r="D27" s="1261"/>
      <c r="E27" s="1261"/>
      <c r="F27" s="1261"/>
      <c r="G27" s="1261"/>
      <c r="H27" s="1261"/>
      <c r="I27" s="1261"/>
      <c r="J27" s="1261"/>
      <c r="K27" s="1261"/>
      <c r="L27" s="1261"/>
      <c r="M27" s="1262"/>
      <c r="N27" s="278" t="s">
        <v>187</v>
      </c>
      <c r="O27" s="278" t="s">
        <v>188</v>
      </c>
    </row>
    <row r="28" spans="1:20" ht="24.75" customHeight="1">
      <c r="A28" s="1277"/>
      <c r="B28" s="1278"/>
      <c r="C28" s="1279"/>
      <c r="D28" s="1279"/>
      <c r="E28" s="1279"/>
      <c r="F28" s="1279"/>
      <c r="G28" s="1279"/>
      <c r="H28" s="1279"/>
      <c r="I28" s="1279"/>
      <c r="J28" s="1279"/>
      <c r="K28" s="1279"/>
      <c r="L28" s="1279"/>
      <c r="M28" s="1280"/>
      <c r="N28" s="277"/>
      <c r="O28" s="277"/>
    </row>
    <row r="29" spans="1:20" ht="24.75" customHeight="1">
      <c r="A29" s="1277"/>
      <c r="B29" s="1257"/>
      <c r="C29" s="1258"/>
      <c r="D29" s="1258"/>
      <c r="E29" s="1258"/>
      <c r="F29" s="1258"/>
      <c r="G29" s="1258"/>
      <c r="H29" s="1258"/>
      <c r="I29" s="1258"/>
      <c r="J29" s="1258"/>
      <c r="K29" s="1258"/>
      <c r="L29" s="1258"/>
      <c r="M29" s="1259"/>
      <c r="N29" s="276"/>
      <c r="O29" s="276"/>
    </row>
    <row r="30" spans="1:20" ht="24.75" customHeight="1">
      <c r="A30" s="1277"/>
      <c r="B30" s="1257"/>
      <c r="C30" s="1258"/>
      <c r="D30" s="1258"/>
      <c r="E30" s="1258"/>
      <c r="F30" s="1258"/>
      <c r="G30" s="1258"/>
      <c r="H30" s="1258"/>
      <c r="I30" s="1258"/>
      <c r="J30" s="1258"/>
      <c r="K30" s="1258"/>
      <c r="L30" s="1258"/>
      <c r="M30" s="1259"/>
      <c r="N30" s="276"/>
      <c r="O30" s="276"/>
    </row>
    <row r="31" spans="1:20" ht="24.75" customHeight="1">
      <c r="A31" s="1277"/>
      <c r="B31" s="1257"/>
      <c r="C31" s="1258"/>
      <c r="D31" s="1258"/>
      <c r="E31" s="1258"/>
      <c r="F31" s="1258"/>
      <c r="G31" s="1258"/>
      <c r="H31" s="1258"/>
      <c r="I31" s="1258"/>
      <c r="J31" s="1258"/>
      <c r="K31" s="1258"/>
      <c r="L31" s="1258"/>
      <c r="M31" s="1259"/>
      <c r="N31" s="276"/>
      <c r="O31" s="276"/>
    </row>
    <row r="32" spans="1:20" ht="24.75" customHeight="1">
      <c r="A32" s="1277"/>
      <c r="B32" s="1257"/>
      <c r="C32" s="1258"/>
      <c r="D32" s="1258"/>
      <c r="E32" s="1258"/>
      <c r="F32" s="1258"/>
      <c r="G32" s="1258"/>
      <c r="H32" s="1258"/>
      <c r="I32" s="1258"/>
      <c r="J32" s="1258"/>
      <c r="K32" s="1258"/>
      <c r="L32" s="1258"/>
      <c r="M32" s="1259"/>
      <c r="N32" s="276"/>
      <c r="O32" s="276"/>
    </row>
    <row r="33" spans="1:15" ht="24.75" customHeight="1">
      <c r="A33" s="1277"/>
      <c r="B33" s="1257"/>
      <c r="C33" s="1258"/>
      <c r="D33" s="1258"/>
      <c r="E33" s="1258"/>
      <c r="F33" s="1258"/>
      <c r="G33" s="1258"/>
      <c r="H33" s="1258"/>
      <c r="I33" s="1258"/>
      <c r="J33" s="1258"/>
      <c r="K33" s="1258"/>
      <c r="L33" s="1258"/>
      <c r="M33" s="1259"/>
      <c r="N33" s="276"/>
      <c r="O33" s="276"/>
    </row>
    <row r="34" spans="1:15" ht="24.75" customHeight="1">
      <c r="A34" s="1277"/>
      <c r="B34" s="1257"/>
      <c r="C34" s="1258"/>
      <c r="D34" s="1258"/>
      <c r="E34" s="1258"/>
      <c r="F34" s="1258"/>
      <c r="G34" s="1258"/>
      <c r="H34" s="1258"/>
      <c r="I34" s="1258"/>
      <c r="J34" s="1258"/>
      <c r="K34" s="1258"/>
      <c r="L34" s="1258"/>
      <c r="M34" s="1259"/>
      <c r="N34" s="276"/>
      <c r="O34" s="276"/>
    </row>
    <row r="35" spans="1:15" ht="24.75" customHeight="1">
      <c r="A35" s="1277"/>
      <c r="B35" s="1257"/>
      <c r="C35" s="1258"/>
      <c r="D35" s="1258"/>
      <c r="E35" s="1258"/>
      <c r="F35" s="1258"/>
      <c r="G35" s="1258"/>
      <c r="H35" s="1258"/>
      <c r="I35" s="1258"/>
      <c r="J35" s="1258"/>
      <c r="K35" s="1258"/>
      <c r="L35" s="1258"/>
      <c r="M35" s="1259"/>
      <c r="N35" s="276"/>
      <c r="O35" s="276"/>
    </row>
    <row r="36" spans="1:15" ht="24.75" customHeight="1">
      <c r="A36" s="1277"/>
      <c r="B36" s="1257"/>
      <c r="C36" s="1258"/>
      <c r="D36" s="1258"/>
      <c r="E36" s="1258"/>
      <c r="F36" s="1258"/>
      <c r="G36" s="1258"/>
      <c r="H36" s="1258"/>
      <c r="I36" s="1258"/>
      <c r="J36" s="1258"/>
      <c r="K36" s="1258"/>
      <c r="L36" s="1258"/>
      <c r="M36" s="1259"/>
      <c r="N36" s="276"/>
      <c r="O36" s="276"/>
    </row>
    <row r="37" spans="1:15" ht="24.75" customHeight="1" thickBot="1">
      <c r="A37" s="1277"/>
      <c r="B37" s="1281"/>
      <c r="C37" s="1282"/>
      <c r="D37" s="1282"/>
      <c r="E37" s="1282"/>
      <c r="F37" s="1282"/>
      <c r="G37" s="1282"/>
      <c r="H37" s="1282"/>
      <c r="I37" s="1282"/>
      <c r="J37" s="1282"/>
      <c r="K37" s="1282"/>
      <c r="L37" s="1282"/>
      <c r="M37" s="1283"/>
      <c r="N37" s="275"/>
      <c r="O37" s="275"/>
    </row>
    <row r="38" spans="1:15" ht="14.25" customHeight="1">
      <c r="A38" s="1241" t="s">
        <v>189</v>
      </c>
      <c r="B38" s="1242"/>
      <c r="C38" s="1242"/>
      <c r="D38" s="1242"/>
      <c r="E38" s="1242"/>
      <c r="F38" s="1242"/>
      <c r="G38" s="1242"/>
      <c r="H38" s="1242"/>
      <c r="I38" s="1242"/>
      <c r="J38" s="1242"/>
      <c r="K38" s="1242"/>
      <c r="L38" s="1242"/>
      <c r="M38" s="1242"/>
      <c r="N38" s="1242"/>
      <c r="O38" s="1243"/>
    </row>
    <row r="39" spans="1:15" ht="45.75" customHeight="1">
      <c r="A39" s="1254" t="s">
        <v>190</v>
      </c>
      <c r="B39" s="1255"/>
      <c r="C39" s="1255"/>
      <c r="D39" s="1255"/>
      <c r="E39" s="1255"/>
      <c r="F39" s="1255"/>
      <c r="G39" s="1255"/>
      <c r="H39" s="1255"/>
      <c r="I39" s="1255"/>
      <c r="J39" s="1255"/>
      <c r="K39" s="1255"/>
      <c r="L39" s="1255"/>
      <c r="M39" s="1255"/>
      <c r="N39" s="1255"/>
      <c r="O39" s="1256"/>
    </row>
    <row r="40" spans="1:15" ht="15.75" customHeight="1">
      <c r="A40" s="1230"/>
      <c r="B40" s="1231"/>
      <c r="C40" s="1231"/>
      <c r="D40" s="1231"/>
      <c r="E40" s="1231"/>
      <c r="F40" s="1231"/>
      <c r="G40" s="1231"/>
      <c r="H40" s="1231"/>
      <c r="I40" s="1231"/>
      <c r="J40" s="1231"/>
      <c r="K40" s="1231"/>
      <c r="L40" s="1231"/>
      <c r="M40" s="1231"/>
      <c r="N40" s="1231"/>
      <c r="O40" s="1232"/>
    </row>
    <row r="41" spans="1:15">
      <c r="A41" s="1233"/>
      <c r="B41" s="1234"/>
      <c r="C41" s="1234"/>
      <c r="D41" s="1234"/>
      <c r="E41" s="1234"/>
      <c r="F41" s="1234"/>
      <c r="G41" s="1234"/>
      <c r="H41" s="1234"/>
      <c r="I41" s="1234"/>
      <c r="J41" s="1234"/>
      <c r="K41" s="1234"/>
      <c r="L41" s="273"/>
      <c r="M41" s="274"/>
      <c r="N41" s="273"/>
      <c r="O41" s="272"/>
    </row>
    <row r="42" spans="1:15" ht="24.75" customHeight="1" thickBot="1">
      <c r="A42" s="1266" t="s">
        <v>191</v>
      </c>
      <c r="B42" s="1267"/>
      <c r="C42" s="1267"/>
      <c r="D42" s="1267"/>
      <c r="E42" s="1267"/>
      <c r="F42" s="1267"/>
      <c r="G42" s="1267"/>
      <c r="H42" s="1268" t="s">
        <v>142</v>
      </c>
      <c r="I42" s="1268"/>
      <c r="J42" s="1268"/>
      <c r="K42" s="1268"/>
      <c r="L42" s="271"/>
      <c r="M42" s="255" t="s">
        <v>192</v>
      </c>
      <c r="N42" s="255"/>
      <c r="O42" s="254" t="s">
        <v>15</v>
      </c>
    </row>
    <row r="43" spans="1:15" ht="17.25" customHeight="1" thickBot="1">
      <c r="A43" s="1269" t="s">
        <v>193</v>
      </c>
      <c r="B43" s="1270"/>
      <c r="C43" s="1270"/>
      <c r="D43" s="1270"/>
      <c r="E43" s="1270"/>
      <c r="F43" s="1270"/>
      <c r="G43" s="1270"/>
      <c r="H43" s="1270"/>
      <c r="I43" s="1270"/>
      <c r="J43" s="1270"/>
      <c r="K43" s="1270"/>
      <c r="L43" s="1270"/>
      <c r="M43" s="1270"/>
      <c r="N43" s="1270"/>
      <c r="O43" s="1271"/>
    </row>
    <row r="44" spans="1:15" ht="24.75" customHeight="1" thickBot="1">
      <c r="A44" s="270"/>
      <c r="B44" s="268" t="s">
        <v>148</v>
      </c>
      <c r="C44" s="269"/>
      <c r="D44" s="269"/>
      <c r="E44" s="1253" t="s">
        <v>194</v>
      </c>
      <c r="F44" s="1253"/>
      <c r="G44" s="268"/>
      <c r="H44" s="268" t="s">
        <v>195</v>
      </c>
      <c r="I44" s="267"/>
      <c r="J44" s="267"/>
      <c r="K44" s="266"/>
      <c r="L44" s="266"/>
      <c r="M44" s="1272"/>
      <c r="N44" s="1272"/>
      <c r="O44" s="265"/>
    </row>
    <row r="45" spans="1:15" ht="81" customHeight="1" thickBot="1">
      <c r="A45" s="264" t="s">
        <v>2</v>
      </c>
      <c r="B45" s="1273"/>
      <c r="C45" s="1274"/>
      <c r="D45" s="1274"/>
      <c r="E45" s="1274"/>
      <c r="F45" s="1274"/>
      <c r="G45" s="1274"/>
      <c r="H45" s="1274"/>
      <c r="I45" s="1274"/>
      <c r="J45" s="1274"/>
      <c r="K45" s="1274"/>
      <c r="L45" s="1274"/>
      <c r="M45" s="1274"/>
      <c r="N45" s="1274"/>
      <c r="O45" s="1275"/>
    </row>
    <row r="46" spans="1:15" ht="39" customHeight="1">
      <c r="A46" s="263"/>
      <c r="B46" s="262"/>
      <c r="C46" s="262"/>
      <c r="D46" s="262"/>
      <c r="E46" s="262"/>
      <c r="F46" s="262"/>
      <c r="G46" s="262"/>
      <c r="H46" s="262"/>
      <c r="I46" s="262"/>
      <c r="J46" s="262"/>
      <c r="K46" s="262"/>
      <c r="L46" s="261"/>
      <c r="M46" s="260"/>
      <c r="N46" s="259"/>
      <c r="O46" s="258"/>
    </row>
    <row r="47" spans="1:15" ht="34.5" customHeight="1" thickBot="1">
      <c r="A47" s="1263" t="s">
        <v>196</v>
      </c>
      <c r="B47" s="1264"/>
      <c r="C47" s="1264"/>
      <c r="D47" s="1264"/>
      <c r="E47" s="1264"/>
      <c r="F47" s="1264"/>
      <c r="G47" s="1264"/>
      <c r="H47" s="1265" t="s">
        <v>142</v>
      </c>
      <c r="I47" s="1265"/>
      <c r="J47" s="1265"/>
      <c r="K47" s="1265"/>
      <c r="L47" s="256"/>
      <c r="M47" s="881" t="s">
        <v>192</v>
      </c>
      <c r="N47" s="255"/>
      <c r="O47" s="254" t="s">
        <v>15</v>
      </c>
    </row>
  </sheetData>
  <mergeCells count="66">
    <mergeCell ref="E7:H7"/>
    <mergeCell ref="M7:O7"/>
    <mergeCell ref="M6:O6"/>
    <mergeCell ref="K15:O15"/>
    <mergeCell ref="K16:O16"/>
    <mergeCell ref="A13:H13"/>
    <mergeCell ref="K17:O17"/>
    <mergeCell ref="K18:O18"/>
    <mergeCell ref="J12:O12"/>
    <mergeCell ref="M5:O5"/>
    <mergeCell ref="N9:O9"/>
    <mergeCell ref="G10:L10"/>
    <mergeCell ref="D9:L9"/>
    <mergeCell ref="J13:L13"/>
    <mergeCell ref="M13:O13"/>
    <mergeCell ref="A6:D6"/>
    <mergeCell ref="N10:O10"/>
    <mergeCell ref="A7:D7"/>
    <mergeCell ref="A11:O11"/>
    <mergeCell ref="A12:H12"/>
    <mergeCell ref="E6:H6"/>
    <mergeCell ref="A8:O8"/>
    <mergeCell ref="A2:O2"/>
    <mergeCell ref="A3:D3"/>
    <mergeCell ref="A4:D4"/>
    <mergeCell ref="A5:D5"/>
    <mergeCell ref="E3:H3"/>
    <mergeCell ref="E4:H4"/>
    <mergeCell ref="E5:H5"/>
    <mergeCell ref="M3:O3"/>
    <mergeCell ref="M4:O4"/>
    <mergeCell ref="K23:O23"/>
    <mergeCell ref="A27:A37"/>
    <mergeCell ref="B28:M28"/>
    <mergeCell ref="B29:M29"/>
    <mergeCell ref="B30:M30"/>
    <mergeCell ref="B36:M36"/>
    <mergeCell ref="B37:M37"/>
    <mergeCell ref="B31:M31"/>
    <mergeCell ref="B32:M32"/>
    <mergeCell ref="B33:M33"/>
    <mergeCell ref="K24:O24"/>
    <mergeCell ref="A47:G47"/>
    <mergeCell ref="H47:K47"/>
    <mergeCell ref="A42:G42"/>
    <mergeCell ref="H42:K42"/>
    <mergeCell ref="A43:O43"/>
    <mergeCell ref="E44:F44"/>
    <mergeCell ref="M44:N44"/>
    <mergeCell ref="B45:O45"/>
    <mergeCell ref="A40:O40"/>
    <mergeCell ref="A41:K41"/>
    <mergeCell ref="A14:H14"/>
    <mergeCell ref="I14:O14"/>
    <mergeCell ref="A38:O38"/>
    <mergeCell ref="A26:O26"/>
    <mergeCell ref="K25:O25"/>
    <mergeCell ref="K20:O20"/>
    <mergeCell ref="K21:O21"/>
    <mergeCell ref="K22:O22"/>
    <mergeCell ref="K19:O19"/>
    <mergeCell ref="D15:G15"/>
    <mergeCell ref="A39:O39"/>
    <mergeCell ref="B34:M34"/>
    <mergeCell ref="B35:M35"/>
    <mergeCell ref="B27:M27"/>
  </mergeCells>
  <printOptions horizontalCentered="1" headings="1"/>
  <pageMargins left="0.45" right="0.45" top="0.75" bottom="0.75" header="0.3" footer="0.3"/>
  <pageSetup scale="54" fitToHeight="0" orientation="portrait" r:id="rId1"/>
  <headerFooter>
    <oddHeader>&amp;CPage &amp;P&amp;RGE AEROSPACE PPAP Package</oddHeader>
    <oddFooter>&amp;CPage &amp;P&amp;R&amp;D</oddFooter>
    <evenFooter xml:space="preserve">&amp;RRevision A - July 14, 2017&amp;L9145  - PPAP Approval Form </evenFooter>
    <firstFooter xml:space="preserve">&amp;RRevision A - July 14, 2017&amp;L9145  - PPAP Approval Form </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Check Box 1">
              <controlPr locked="0" defaultSize="0" autoFill="0" autoLine="0" autoPict="0">
                <anchor moveWithCells="1">
                  <from>
                    <xdr:col>0</xdr:col>
                    <xdr:colOff>276225</xdr:colOff>
                    <xdr:row>42</xdr:row>
                    <xdr:rowOff>142875</xdr:rowOff>
                  </from>
                  <to>
                    <xdr:col>1</xdr:col>
                    <xdr:colOff>190500</xdr:colOff>
                    <xdr:row>44</xdr:row>
                    <xdr:rowOff>76200</xdr:rowOff>
                  </to>
                </anchor>
              </controlPr>
            </control>
          </mc:Choice>
        </mc:AlternateContent>
        <mc:AlternateContent xmlns:mc="http://schemas.openxmlformats.org/markup-compatibility/2006">
          <mc:Choice Requires="x14">
            <control shapeId="222210" r:id="rId5" name="Check Box 2">
              <controlPr locked="0" defaultSize="0" autoFill="0" autoLine="0" autoPict="0">
                <anchor moveWithCells="1">
                  <from>
                    <xdr:col>0</xdr:col>
                    <xdr:colOff>28575</xdr:colOff>
                    <xdr:row>11</xdr:row>
                    <xdr:rowOff>28575</xdr:rowOff>
                  </from>
                  <to>
                    <xdr:col>1</xdr:col>
                    <xdr:colOff>114300</xdr:colOff>
                    <xdr:row>11</xdr:row>
                    <xdr:rowOff>142875</xdr:rowOff>
                  </to>
                </anchor>
              </controlPr>
            </control>
          </mc:Choice>
        </mc:AlternateContent>
        <mc:AlternateContent xmlns:mc="http://schemas.openxmlformats.org/markup-compatibility/2006">
          <mc:Choice Requires="x14">
            <control shapeId="222220" r:id="rId6" name="Check Box 12">
              <controlPr locked="0" defaultSize="0" autoFill="0" autoLine="0" autoPict="0">
                <anchor moveWithCells="1">
                  <from>
                    <xdr:col>9</xdr:col>
                    <xdr:colOff>95250</xdr:colOff>
                    <xdr:row>15</xdr:row>
                    <xdr:rowOff>28575</xdr:rowOff>
                  </from>
                  <to>
                    <xdr:col>9</xdr:col>
                    <xdr:colOff>314325</xdr:colOff>
                    <xdr:row>15</xdr:row>
                    <xdr:rowOff>161925</xdr:rowOff>
                  </to>
                </anchor>
              </controlPr>
            </control>
          </mc:Choice>
        </mc:AlternateContent>
        <mc:AlternateContent xmlns:mc="http://schemas.openxmlformats.org/markup-compatibility/2006">
          <mc:Choice Requires="x14">
            <control shapeId="222221" r:id="rId7" name="Check Box 13">
              <controlPr locked="0" defaultSize="0" autoFill="0" autoLine="0" autoPict="0">
                <anchor moveWithCells="1">
                  <from>
                    <xdr:col>8</xdr:col>
                    <xdr:colOff>123825</xdr:colOff>
                    <xdr:row>15</xdr:row>
                    <xdr:rowOff>28575</xdr:rowOff>
                  </from>
                  <to>
                    <xdr:col>8</xdr:col>
                    <xdr:colOff>352425</xdr:colOff>
                    <xdr:row>15</xdr:row>
                    <xdr:rowOff>161925</xdr:rowOff>
                  </to>
                </anchor>
              </controlPr>
            </control>
          </mc:Choice>
        </mc:AlternateContent>
        <mc:AlternateContent xmlns:mc="http://schemas.openxmlformats.org/markup-compatibility/2006">
          <mc:Choice Requires="x14">
            <control shapeId="222222" r:id="rId8" name="Check Box 14">
              <controlPr locked="0" defaultSize="0" autoFill="0" autoLine="0" autoPict="0">
                <anchor moveWithCells="1">
                  <from>
                    <xdr:col>9</xdr:col>
                    <xdr:colOff>85725</xdr:colOff>
                    <xdr:row>17</xdr:row>
                    <xdr:rowOff>66675</xdr:rowOff>
                  </from>
                  <to>
                    <xdr:col>9</xdr:col>
                    <xdr:colOff>304800</xdr:colOff>
                    <xdr:row>17</xdr:row>
                    <xdr:rowOff>190500</xdr:rowOff>
                  </to>
                </anchor>
              </controlPr>
            </control>
          </mc:Choice>
        </mc:AlternateContent>
        <mc:AlternateContent xmlns:mc="http://schemas.openxmlformats.org/markup-compatibility/2006">
          <mc:Choice Requires="x14">
            <control shapeId="222223" r:id="rId9" name="Check Box 15">
              <controlPr locked="0" defaultSize="0" autoFill="0" autoLine="0" autoPict="0">
                <anchor moveWithCells="1">
                  <from>
                    <xdr:col>8</xdr:col>
                    <xdr:colOff>114300</xdr:colOff>
                    <xdr:row>17</xdr:row>
                    <xdr:rowOff>66675</xdr:rowOff>
                  </from>
                  <to>
                    <xdr:col>8</xdr:col>
                    <xdr:colOff>333375</xdr:colOff>
                    <xdr:row>17</xdr:row>
                    <xdr:rowOff>190500</xdr:rowOff>
                  </to>
                </anchor>
              </controlPr>
            </control>
          </mc:Choice>
        </mc:AlternateContent>
        <mc:AlternateContent xmlns:mc="http://schemas.openxmlformats.org/markup-compatibility/2006">
          <mc:Choice Requires="x14">
            <control shapeId="222224" r:id="rId10" name="Check Box 16">
              <controlPr locked="0" defaultSize="0" autoFill="0" autoLine="0" autoPict="0">
                <anchor moveWithCells="1">
                  <from>
                    <xdr:col>9</xdr:col>
                    <xdr:colOff>85725</xdr:colOff>
                    <xdr:row>18</xdr:row>
                    <xdr:rowOff>57150</xdr:rowOff>
                  </from>
                  <to>
                    <xdr:col>9</xdr:col>
                    <xdr:colOff>304800</xdr:colOff>
                    <xdr:row>18</xdr:row>
                    <xdr:rowOff>171450</xdr:rowOff>
                  </to>
                </anchor>
              </controlPr>
            </control>
          </mc:Choice>
        </mc:AlternateContent>
        <mc:AlternateContent xmlns:mc="http://schemas.openxmlformats.org/markup-compatibility/2006">
          <mc:Choice Requires="x14">
            <control shapeId="222225" r:id="rId11" name="Check Box 17">
              <controlPr locked="0" defaultSize="0" autoFill="0" autoLine="0" autoPict="0">
                <anchor moveWithCells="1">
                  <from>
                    <xdr:col>8</xdr:col>
                    <xdr:colOff>114300</xdr:colOff>
                    <xdr:row>18</xdr:row>
                    <xdr:rowOff>57150</xdr:rowOff>
                  </from>
                  <to>
                    <xdr:col>8</xdr:col>
                    <xdr:colOff>333375</xdr:colOff>
                    <xdr:row>18</xdr:row>
                    <xdr:rowOff>171450</xdr:rowOff>
                  </to>
                </anchor>
              </controlPr>
            </control>
          </mc:Choice>
        </mc:AlternateContent>
        <mc:AlternateContent xmlns:mc="http://schemas.openxmlformats.org/markup-compatibility/2006">
          <mc:Choice Requires="x14">
            <control shapeId="222226" r:id="rId12" name="Check Box 18">
              <controlPr locked="0" defaultSize="0" autoFill="0" autoLine="0" autoPict="0">
                <anchor moveWithCells="1">
                  <from>
                    <xdr:col>9</xdr:col>
                    <xdr:colOff>85725</xdr:colOff>
                    <xdr:row>19</xdr:row>
                    <xdr:rowOff>57150</xdr:rowOff>
                  </from>
                  <to>
                    <xdr:col>9</xdr:col>
                    <xdr:colOff>304800</xdr:colOff>
                    <xdr:row>19</xdr:row>
                    <xdr:rowOff>171450</xdr:rowOff>
                  </to>
                </anchor>
              </controlPr>
            </control>
          </mc:Choice>
        </mc:AlternateContent>
        <mc:AlternateContent xmlns:mc="http://schemas.openxmlformats.org/markup-compatibility/2006">
          <mc:Choice Requires="x14">
            <control shapeId="222227" r:id="rId13" name="Check Box 19">
              <controlPr locked="0" defaultSize="0" autoFill="0" autoLine="0" autoPict="0">
                <anchor moveWithCells="1">
                  <from>
                    <xdr:col>8</xdr:col>
                    <xdr:colOff>114300</xdr:colOff>
                    <xdr:row>19</xdr:row>
                    <xdr:rowOff>57150</xdr:rowOff>
                  </from>
                  <to>
                    <xdr:col>8</xdr:col>
                    <xdr:colOff>333375</xdr:colOff>
                    <xdr:row>19</xdr:row>
                    <xdr:rowOff>171450</xdr:rowOff>
                  </to>
                </anchor>
              </controlPr>
            </control>
          </mc:Choice>
        </mc:AlternateContent>
        <mc:AlternateContent xmlns:mc="http://schemas.openxmlformats.org/markup-compatibility/2006">
          <mc:Choice Requires="x14">
            <control shapeId="222228" r:id="rId14" name="Check Box 20">
              <controlPr locked="0" defaultSize="0" autoFill="0" autoLine="0" autoPict="0">
                <anchor moveWithCells="1">
                  <from>
                    <xdr:col>9</xdr:col>
                    <xdr:colOff>95250</xdr:colOff>
                    <xdr:row>20</xdr:row>
                    <xdr:rowOff>28575</xdr:rowOff>
                  </from>
                  <to>
                    <xdr:col>9</xdr:col>
                    <xdr:colOff>314325</xdr:colOff>
                    <xdr:row>20</xdr:row>
                    <xdr:rowOff>161925</xdr:rowOff>
                  </to>
                </anchor>
              </controlPr>
            </control>
          </mc:Choice>
        </mc:AlternateContent>
        <mc:AlternateContent xmlns:mc="http://schemas.openxmlformats.org/markup-compatibility/2006">
          <mc:Choice Requires="x14">
            <control shapeId="222229" r:id="rId15" name="Check Box 21">
              <controlPr locked="0" defaultSize="0" autoFill="0" autoLine="0" autoPict="0">
                <anchor moveWithCells="1">
                  <from>
                    <xdr:col>8</xdr:col>
                    <xdr:colOff>123825</xdr:colOff>
                    <xdr:row>20</xdr:row>
                    <xdr:rowOff>28575</xdr:rowOff>
                  </from>
                  <to>
                    <xdr:col>8</xdr:col>
                    <xdr:colOff>333375</xdr:colOff>
                    <xdr:row>20</xdr:row>
                    <xdr:rowOff>161925</xdr:rowOff>
                  </to>
                </anchor>
              </controlPr>
            </control>
          </mc:Choice>
        </mc:AlternateContent>
        <mc:AlternateContent xmlns:mc="http://schemas.openxmlformats.org/markup-compatibility/2006">
          <mc:Choice Requires="x14">
            <control shapeId="222230" r:id="rId16" name="Check Box 22">
              <controlPr locked="0" defaultSize="0" autoFill="0" autoLine="0" autoPict="0">
                <anchor moveWithCells="1">
                  <from>
                    <xdr:col>9</xdr:col>
                    <xdr:colOff>95250</xdr:colOff>
                    <xdr:row>21</xdr:row>
                    <xdr:rowOff>47625</xdr:rowOff>
                  </from>
                  <to>
                    <xdr:col>9</xdr:col>
                    <xdr:colOff>314325</xdr:colOff>
                    <xdr:row>21</xdr:row>
                    <xdr:rowOff>171450</xdr:rowOff>
                  </to>
                </anchor>
              </controlPr>
            </control>
          </mc:Choice>
        </mc:AlternateContent>
        <mc:AlternateContent xmlns:mc="http://schemas.openxmlformats.org/markup-compatibility/2006">
          <mc:Choice Requires="x14">
            <control shapeId="222231" r:id="rId17" name="Check Box 23">
              <controlPr locked="0" defaultSize="0" autoFill="0" autoLine="0" autoPict="0">
                <anchor moveWithCells="1">
                  <from>
                    <xdr:col>8</xdr:col>
                    <xdr:colOff>123825</xdr:colOff>
                    <xdr:row>21</xdr:row>
                    <xdr:rowOff>47625</xdr:rowOff>
                  </from>
                  <to>
                    <xdr:col>8</xdr:col>
                    <xdr:colOff>333375</xdr:colOff>
                    <xdr:row>21</xdr:row>
                    <xdr:rowOff>171450</xdr:rowOff>
                  </to>
                </anchor>
              </controlPr>
            </control>
          </mc:Choice>
        </mc:AlternateContent>
        <mc:AlternateContent xmlns:mc="http://schemas.openxmlformats.org/markup-compatibility/2006">
          <mc:Choice Requires="x14">
            <control shapeId="222232" r:id="rId18" name="Check Box 24">
              <controlPr locked="0" defaultSize="0" autoFill="0" autoLine="0" autoPict="0">
                <anchor moveWithCells="1">
                  <from>
                    <xdr:col>9</xdr:col>
                    <xdr:colOff>95250</xdr:colOff>
                    <xdr:row>22</xdr:row>
                    <xdr:rowOff>47625</xdr:rowOff>
                  </from>
                  <to>
                    <xdr:col>9</xdr:col>
                    <xdr:colOff>314325</xdr:colOff>
                    <xdr:row>22</xdr:row>
                    <xdr:rowOff>161925</xdr:rowOff>
                  </to>
                </anchor>
              </controlPr>
            </control>
          </mc:Choice>
        </mc:AlternateContent>
        <mc:AlternateContent xmlns:mc="http://schemas.openxmlformats.org/markup-compatibility/2006">
          <mc:Choice Requires="x14">
            <control shapeId="222233" r:id="rId19" name="Check Box 25">
              <controlPr locked="0" defaultSize="0" autoFill="0" autoLine="0" autoPict="0">
                <anchor moveWithCells="1">
                  <from>
                    <xdr:col>8</xdr:col>
                    <xdr:colOff>123825</xdr:colOff>
                    <xdr:row>22</xdr:row>
                    <xdr:rowOff>47625</xdr:rowOff>
                  </from>
                  <to>
                    <xdr:col>8</xdr:col>
                    <xdr:colOff>352425</xdr:colOff>
                    <xdr:row>22</xdr:row>
                    <xdr:rowOff>161925</xdr:rowOff>
                  </to>
                </anchor>
              </controlPr>
            </control>
          </mc:Choice>
        </mc:AlternateContent>
        <mc:AlternateContent xmlns:mc="http://schemas.openxmlformats.org/markup-compatibility/2006">
          <mc:Choice Requires="x14">
            <control shapeId="222234" r:id="rId20" name="Check Box 26">
              <controlPr locked="0" defaultSize="0" autoFill="0" autoLine="0" autoPict="0">
                <anchor moveWithCells="1">
                  <from>
                    <xdr:col>9</xdr:col>
                    <xdr:colOff>95250</xdr:colOff>
                    <xdr:row>24</xdr:row>
                    <xdr:rowOff>19050</xdr:rowOff>
                  </from>
                  <to>
                    <xdr:col>9</xdr:col>
                    <xdr:colOff>314325</xdr:colOff>
                    <xdr:row>24</xdr:row>
                    <xdr:rowOff>142875</xdr:rowOff>
                  </to>
                </anchor>
              </controlPr>
            </control>
          </mc:Choice>
        </mc:AlternateContent>
        <mc:AlternateContent xmlns:mc="http://schemas.openxmlformats.org/markup-compatibility/2006">
          <mc:Choice Requires="x14">
            <control shapeId="222235" r:id="rId21" name="Check Box 27">
              <controlPr locked="0" defaultSize="0" autoFill="0" autoLine="0" autoPict="0">
                <anchor moveWithCells="1">
                  <from>
                    <xdr:col>8</xdr:col>
                    <xdr:colOff>123825</xdr:colOff>
                    <xdr:row>24</xdr:row>
                    <xdr:rowOff>19050</xdr:rowOff>
                  </from>
                  <to>
                    <xdr:col>8</xdr:col>
                    <xdr:colOff>333375</xdr:colOff>
                    <xdr:row>24</xdr:row>
                    <xdr:rowOff>142875</xdr:rowOff>
                  </to>
                </anchor>
              </controlPr>
            </control>
          </mc:Choice>
        </mc:AlternateContent>
        <mc:AlternateContent xmlns:mc="http://schemas.openxmlformats.org/markup-compatibility/2006">
          <mc:Choice Requires="x14">
            <control shapeId="222237" r:id="rId22" name="Check Box 29">
              <controlPr locked="0" defaultSize="0" autoFill="0" autoLine="0" autoPict="0">
                <anchor moveWithCells="1">
                  <from>
                    <xdr:col>0</xdr:col>
                    <xdr:colOff>209550</xdr:colOff>
                    <xdr:row>20</xdr:row>
                    <xdr:rowOff>247650</xdr:rowOff>
                  </from>
                  <to>
                    <xdr:col>1</xdr:col>
                    <xdr:colOff>123825</xdr:colOff>
                    <xdr:row>22</xdr:row>
                    <xdr:rowOff>76200</xdr:rowOff>
                  </to>
                </anchor>
              </controlPr>
            </control>
          </mc:Choice>
        </mc:AlternateContent>
        <mc:AlternateContent xmlns:mc="http://schemas.openxmlformats.org/markup-compatibility/2006">
          <mc:Choice Requires="x14">
            <control shapeId="222239" r:id="rId23" name="Check Box 31">
              <controlPr locked="0" defaultSize="0" autoFill="0" autoLine="0" autoPict="0">
                <anchor moveWithCells="1">
                  <from>
                    <xdr:col>0</xdr:col>
                    <xdr:colOff>180975</xdr:colOff>
                    <xdr:row>14</xdr:row>
                    <xdr:rowOff>238125</xdr:rowOff>
                  </from>
                  <to>
                    <xdr:col>1</xdr:col>
                    <xdr:colOff>95250</xdr:colOff>
                    <xdr:row>16</xdr:row>
                    <xdr:rowOff>76200</xdr:rowOff>
                  </to>
                </anchor>
              </controlPr>
            </control>
          </mc:Choice>
        </mc:AlternateContent>
        <mc:AlternateContent xmlns:mc="http://schemas.openxmlformats.org/markup-compatibility/2006">
          <mc:Choice Requires="x14">
            <control shapeId="222241" r:id="rId24" name="Check Box 33">
              <controlPr locked="0" defaultSize="0" autoFill="0" autoLine="0" autoPict="0">
                <anchor moveWithCells="1">
                  <from>
                    <xdr:col>0</xdr:col>
                    <xdr:colOff>180975</xdr:colOff>
                    <xdr:row>15</xdr:row>
                    <xdr:rowOff>257175</xdr:rowOff>
                  </from>
                  <to>
                    <xdr:col>1</xdr:col>
                    <xdr:colOff>95250</xdr:colOff>
                    <xdr:row>17</xdr:row>
                    <xdr:rowOff>95250</xdr:rowOff>
                  </to>
                </anchor>
              </controlPr>
            </control>
          </mc:Choice>
        </mc:AlternateContent>
        <mc:AlternateContent xmlns:mc="http://schemas.openxmlformats.org/markup-compatibility/2006">
          <mc:Choice Requires="x14">
            <control shapeId="222243" r:id="rId25" name="Check Box 35">
              <controlPr locked="0" defaultSize="0" autoFill="0" autoLine="0" autoPict="0">
                <anchor moveWithCells="1">
                  <from>
                    <xdr:col>0</xdr:col>
                    <xdr:colOff>190500</xdr:colOff>
                    <xdr:row>16</xdr:row>
                    <xdr:rowOff>257175</xdr:rowOff>
                  </from>
                  <to>
                    <xdr:col>1</xdr:col>
                    <xdr:colOff>114300</xdr:colOff>
                    <xdr:row>18</xdr:row>
                    <xdr:rowOff>114300</xdr:rowOff>
                  </to>
                </anchor>
              </controlPr>
            </control>
          </mc:Choice>
        </mc:AlternateContent>
        <mc:AlternateContent xmlns:mc="http://schemas.openxmlformats.org/markup-compatibility/2006">
          <mc:Choice Requires="x14">
            <control shapeId="222245" r:id="rId26" name="Check Box 37">
              <controlPr locked="0" defaultSize="0" autoFill="0" autoLine="0" autoPict="0">
                <anchor moveWithCells="1">
                  <from>
                    <xdr:col>0</xdr:col>
                    <xdr:colOff>190500</xdr:colOff>
                    <xdr:row>17</xdr:row>
                    <xdr:rowOff>238125</xdr:rowOff>
                  </from>
                  <to>
                    <xdr:col>1</xdr:col>
                    <xdr:colOff>114300</xdr:colOff>
                    <xdr:row>19</xdr:row>
                    <xdr:rowOff>66675</xdr:rowOff>
                  </to>
                </anchor>
              </controlPr>
            </control>
          </mc:Choice>
        </mc:AlternateContent>
        <mc:AlternateContent xmlns:mc="http://schemas.openxmlformats.org/markup-compatibility/2006">
          <mc:Choice Requires="x14">
            <control shapeId="222247" r:id="rId27" name="Check Box 39">
              <controlPr locked="0" defaultSize="0" autoFill="0" autoLine="0" autoPict="0">
                <anchor moveWithCells="1">
                  <from>
                    <xdr:col>0</xdr:col>
                    <xdr:colOff>190500</xdr:colOff>
                    <xdr:row>18</xdr:row>
                    <xdr:rowOff>238125</xdr:rowOff>
                  </from>
                  <to>
                    <xdr:col>1</xdr:col>
                    <xdr:colOff>114300</xdr:colOff>
                    <xdr:row>20</xdr:row>
                    <xdr:rowOff>76200</xdr:rowOff>
                  </to>
                </anchor>
              </controlPr>
            </control>
          </mc:Choice>
        </mc:AlternateContent>
        <mc:AlternateContent xmlns:mc="http://schemas.openxmlformats.org/markup-compatibility/2006">
          <mc:Choice Requires="x14">
            <control shapeId="222249" r:id="rId28" name="Check Box 41">
              <controlPr locked="0" defaultSize="0" autoFill="0" autoLine="0" autoPict="0">
                <anchor moveWithCells="1">
                  <from>
                    <xdr:col>0</xdr:col>
                    <xdr:colOff>200025</xdr:colOff>
                    <xdr:row>19</xdr:row>
                    <xdr:rowOff>228600</xdr:rowOff>
                  </from>
                  <to>
                    <xdr:col>1</xdr:col>
                    <xdr:colOff>114300</xdr:colOff>
                    <xdr:row>21</xdr:row>
                    <xdr:rowOff>66675</xdr:rowOff>
                  </to>
                </anchor>
              </controlPr>
            </control>
          </mc:Choice>
        </mc:AlternateContent>
        <mc:AlternateContent xmlns:mc="http://schemas.openxmlformats.org/markup-compatibility/2006">
          <mc:Choice Requires="x14">
            <control shapeId="222251" r:id="rId29" name="Check Box 43">
              <controlPr locked="0" defaultSize="0" autoFill="0" autoLine="0" autoPict="0">
                <anchor moveWithCells="1">
                  <from>
                    <xdr:col>0</xdr:col>
                    <xdr:colOff>209550</xdr:colOff>
                    <xdr:row>21</xdr:row>
                    <xdr:rowOff>247650</xdr:rowOff>
                  </from>
                  <to>
                    <xdr:col>1</xdr:col>
                    <xdr:colOff>123825</xdr:colOff>
                    <xdr:row>23</xdr:row>
                    <xdr:rowOff>76200</xdr:rowOff>
                  </to>
                </anchor>
              </controlPr>
            </control>
          </mc:Choice>
        </mc:AlternateContent>
        <mc:AlternateContent xmlns:mc="http://schemas.openxmlformats.org/markup-compatibility/2006">
          <mc:Choice Requires="x14">
            <control shapeId="222253" r:id="rId30" name="Check Box 45">
              <controlPr locked="0" defaultSize="0" autoFill="0" autoLine="0" autoPict="0">
                <anchor moveWithCells="1">
                  <from>
                    <xdr:col>0</xdr:col>
                    <xdr:colOff>209550</xdr:colOff>
                    <xdr:row>22</xdr:row>
                    <xdr:rowOff>247650</xdr:rowOff>
                  </from>
                  <to>
                    <xdr:col>1</xdr:col>
                    <xdr:colOff>123825</xdr:colOff>
                    <xdr:row>24</xdr:row>
                    <xdr:rowOff>76200</xdr:rowOff>
                  </to>
                </anchor>
              </controlPr>
            </control>
          </mc:Choice>
        </mc:AlternateContent>
        <mc:AlternateContent xmlns:mc="http://schemas.openxmlformats.org/markup-compatibility/2006">
          <mc:Choice Requires="x14">
            <control shapeId="222254" r:id="rId31" name="Check Box 46">
              <controlPr locked="0" defaultSize="0" autoFill="0" autoLine="0" autoPict="0">
                <anchor moveWithCells="1">
                  <from>
                    <xdr:col>8</xdr:col>
                    <xdr:colOff>114300</xdr:colOff>
                    <xdr:row>16</xdr:row>
                    <xdr:rowOff>66675</xdr:rowOff>
                  </from>
                  <to>
                    <xdr:col>8</xdr:col>
                    <xdr:colOff>333375</xdr:colOff>
                    <xdr:row>16</xdr:row>
                    <xdr:rowOff>171450</xdr:rowOff>
                  </to>
                </anchor>
              </controlPr>
            </control>
          </mc:Choice>
        </mc:AlternateContent>
        <mc:AlternateContent xmlns:mc="http://schemas.openxmlformats.org/markup-compatibility/2006">
          <mc:Choice Requires="x14">
            <control shapeId="222255" r:id="rId32" name="Check Box 47">
              <controlPr locked="0" defaultSize="0" autoFill="0" autoLine="0" autoPict="0">
                <anchor moveWithCells="1">
                  <from>
                    <xdr:col>9</xdr:col>
                    <xdr:colOff>85725</xdr:colOff>
                    <xdr:row>16</xdr:row>
                    <xdr:rowOff>66675</xdr:rowOff>
                  </from>
                  <to>
                    <xdr:col>9</xdr:col>
                    <xdr:colOff>304800</xdr:colOff>
                    <xdr:row>16</xdr:row>
                    <xdr:rowOff>171450</xdr:rowOff>
                  </to>
                </anchor>
              </controlPr>
            </control>
          </mc:Choice>
        </mc:AlternateContent>
        <mc:AlternateContent xmlns:mc="http://schemas.openxmlformats.org/markup-compatibility/2006">
          <mc:Choice Requires="x14">
            <control shapeId="222256" r:id="rId33" name="Check Box 48">
              <controlPr locked="0" defaultSize="0" autoFill="0" autoLine="0" autoPict="0">
                <anchor moveWithCells="1">
                  <from>
                    <xdr:col>3</xdr:col>
                    <xdr:colOff>295275</xdr:colOff>
                    <xdr:row>42</xdr:row>
                    <xdr:rowOff>142875</xdr:rowOff>
                  </from>
                  <to>
                    <xdr:col>4</xdr:col>
                    <xdr:colOff>171450</xdr:colOff>
                    <xdr:row>44</xdr:row>
                    <xdr:rowOff>76200</xdr:rowOff>
                  </to>
                </anchor>
              </controlPr>
            </control>
          </mc:Choice>
        </mc:AlternateContent>
        <mc:AlternateContent xmlns:mc="http://schemas.openxmlformats.org/markup-compatibility/2006">
          <mc:Choice Requires="x14">
            <control shapeId="222257" r:id="rId34" name="Check Box 49">
              <controlPr locked="0" defaultSize="0" autoFill="0" autoLine="0" autoPict="0">
                <anchor moveWithCells="1">
                  <from>
                    <xdr:col>8</xdr:col>
                    <xdr:colOff>247650</xdr:colOff>
                    <xdr:row>11</xdr:row>
                    <xdr:rowOff>38100</xdr:rowOff>
                  </from>
                  <to>
                    <xdr:col>9</xdr:col>
                    <xdr:colOff>352425</xdr:colOff>
                    <xdr:row>11</xdr:row>
                    <xdr:rowOff>161925</xdr:rowOff>
                  </to>
                </anchor>
              </controlPr>
            </control>
          </mc:Choice>
        </mc:AlternateContent>
        <mc:AlternateContent xmlns:mc="http://schemas.openxmlformats.org/markup-compatibility/2006">
          <mc:Choice Requires="x14">
            <control shapeId="222260" r:id="rId35" name="Check Box 52">
              <controlPr locked="0" defaultSize="0" autoFill="0" autoLine="0" autoPict="0">
                <anchor moveWithCells="1">
                  <from>
                    <xdr:col>0</xdr:col>
                    <xdr:colOff>219075</xdr:colOff>
                    <xdr:row>23</xdr:row>
                    <xdr:rowOff>228600</xdr:rowOff>
                  </from>
                  <to>
                    <xdr:col>1</xdr:col>
                    <xdr:colOff>123825</xdr:colOff>
                    <xdr:row>25</xdr:row>
                    <xdr:rowOff>66675</xdr:rowOff>
                  </to>
                </anchor>
              </controlPr>
            </control>
          </mc:Choice>
        </mc:AlternateContent>
        <mc:AlternateContent xmlns:mc="http://schemas.openxmlformats.org/markup-compatibility/2006">
          <mc:Choice Requires="x14">
            <control shapeId="222261" r:id="rId36" name="Check Box 53">
              <controlPr locked="0" defaultSize="0" autoFill="0" autoLine="0" autoPict="0">
                <anchor moveWithCells="1">
                  <from>
                    <xdr:col>8</xdr:col>
                    <xdr:colOff>114300</xdr:colOff>
                    <xdr:row>23</xdr:row>
                    <xdr:rowOff>47625</xdr:rowOff>
                  </from>
                  <to>
                    <xdr:col>8</xdr:col>
                    <xdr:colOff>333375</xdr:colOff>
                    <xdr:row>23</xdr:row>
                    <xdr:rowOff>171450</xdr:rowOff>
                  </to>
                </anchor>
              </controlPr>
            </control>
          </mc:Choice>
        </mc:AlternateContent>
        <mc:AlternateContent xmlns:mc="http://schemas.openxmlformats.org/markup-compatibility/2006">
          <mc:Choice Requires="x14">
            <control shapeId="222262" r:id="rId37" name="Check Box 54">
              <controlPr locked="0" defaultSize="0" autoFill="0" autoLine="0" autoPict="0">
                <anchor moveWithCells="1">
                  <from>
                    <xdr:col>9</xdr:col>
                    <xdr:colOff>85725</xdr:colOff>
                    <xdr:row>23</xdr:row>
                    <xdr:rowOff>47625</xdr:rowOff>
                  </from>
                  <to>
                    <xdr:col>9</xdr:col>
                    <xdr:colOff>304800</xdr:colOff>
                    <xdr:row>23</xdr:row>
                    <xdr:rowOff>171450</xdr:rowOff>
                  </to>
                </anchor>
              </controlPr>
            </control>
          </mc:Choice>
        </mc:AlternateContent>
        <mc:AlternateContent xmlns:mc="http://schemas.openxmlformats.org/markup-compatibility/2006">
          <mc:Choice Requires="x14">
            <control shapeId="222263" r:id="rId38" name="Check Box 55">
              <controlPr locked="0" defaultSize="0" autoFill="0" autoLine="0" autoPict="0">
                <anchor moveWithCells="1">
                  <from>
                    <xdr:col>0</xdr:col>
                    <xdr:colOff>28575</xdr:colOff>
                    <xdr:row>12</xdr:row>
                    <xdr:rowOff>28575</xdr:rowOff>
                  </from>
                  <to>
                    <xdr:col>1</xdr:col>
                    <xdr:colOff>114300</xdr:colOff>
                    <xdr:row>12</xdr:row>
                    <xdr:rowOff>142875</xdr:rowOff>
                  </to>
                </anchor>
              </controlPr>
            </control>
          </mc:Choice>
        </mc:AlternateContent>
        <mc:AlternateContent xmlns:mc="http://schemas.openxmlformats.org/markup-compatibility/2006">
          <mc:Choice Requires="x14">
            <control shapeId="222264" r:id="rId39" name="Check Box 56">
              <controlPr locked="0" defaultSize="0" autoFill="0" autoLine="0" autoPict="0">
                <anchor moveWithCells="1">
                  <from>
                    <xdr:col>8</xdr:col>
                    <xdr:colOff>247650</xdr:colOff>
                    <xdr:row>12</xdr:row>
                    <xdr:rowOff>19050</xdr:rowOff>
                  </from>
                  <to>
                    <xdr:col>9</xdr:col>
                    <xdr:colOff>352425</xdr:colOff>
                    <xdr:row>12</xdr:row>
                    <xdr:rowOff>123825</xdr:rowOff>
                  </to>
                </anchor>
              </controlPr>
            </control>
          </mc:Choice>
        </mc:AlternateContent>
        <mc:AlternateContent xmlns:mc="http://schemas.openxmlformats.org/markup-compatibility/2006">
          <mc:Choice Requires="x14">
            <control shapeId="222265" r:id="rId40" name="Check Box 57">
              <controlPr locked="0" defaultSize="0" autoFill="0" autoLine="0" autoPict="0">
                <anchor moveWithCells="1">
                  <from>
                    <xdr:col>6</xdr:col>
                    <xdr:colOff>333375</xdr:colOff>
                    <xdr:row>42</xdr:row>
                    <xdr:rowOff>133350</xdr:rowOff>
                  </from>
                  <to>
                    <xdr:col>7</xdr:col>
                    <xdr:colOff>171450</xdr:colOff>
                    <xdr:row>44</xdr:row>
                    <xdr:rowOff>66675</xdr:rowOff>
                  </to>
                </anchor>
              </controlPr>
            </control>
          </mc:Choice>
        </mc:AlternateContent>
        <mc:AlternateContent xmlns:mc="http://schemas.openxmlformats.org/markup-compatibility/2006">
          <mc:Choice Requires="x14">
            <control shapeId="222266" r:id="rId41" name="Check Box 58">
              <controlPr locked="0" defaultSize="0" autoFill="0" autoLine="0" autoPict="0">
                <anchor moveWithCells="1">
                  <from>
                    <xdr:col>1</xdr:col>
                    <xdr:colOff>180975</xdr:colOff>
                    <xdr:row>20</xdr:row>
                    <xdr:rowOff>238125</xdr:rowOff>
                  </from>
                  <to>
                    <xdr:col>2</xdr:col>
                    <xdr:colOff>76200</xdr:colOff>
                    <xdr:row>22</xdr:row>
                    <xdr:rowOff>76200</xdr:rowOff>
                  </to>
                </anchor>
              </controlPr>
            </control>
          </mc:Choice>
        </mc:AlternateContent>
        <mc:AlternateContent xmlns:mc="http://schemas.openxmlformats.org/markup-compatibility/2006">
          <mc:Choice Requires="x14">
            <control shapeId="222267" r:id="rId42" name="Check Box 59">
              <controlPr locked="0" defaultSize="0" autoFill="0" autoLine="0" autoPict="0">
                <anchor moveWithCells="1">
                  <from>
                    <xdr:col>1</xdr:col>
                    <xdr:colOff>152400</xdr:colOff>
                    <xdr:row>14</xdr:row>
                    <xdr:rowOff>219075</xdr:rowOff>
                  </from>
                  <to>
                    <xdr:col>2</xdr:col>
                    <xdr:colOff>66675</xdr:colOff>
                    <xdr:row>16</xdr:row>
                    <xdr:rowOff>66675</xdr:rowOff>
                  </to>
                </anchor>
              </controlPr>
            </control>
          </mc:Choice>
        </mc:AlternateContent>
        <mc:AlternateContent xmlns:mc="http://schemas.openxmlformats.org/markup-compatibility/2006">
          <mc:Choice Requires="x14">
            <control shapeId="222268" r:id="rId43" name="Check Box 60">
              <controlPr locked="0" defaultSize="0" autoFill="0" autoLine="0" autoPict="0">
                <anchor moveWithCells="1">
                  <from>
                    <xdr:col>1</xdr:col>
                    <xdr:colOff>152400</xdr:colOff>
                    <xdr:row>15</xdr:row>
                    <xdr:rowOff>238125</xdr:rowOff>
                  </from>
                  <to>
                    <xdr:col>2</xdr:col>
                    <xdr:colOff>66675</xdr:colOff>
                    <xdr:row>17</xdr:row>
                    <xdr:rowOff>76200</xdr:rowOff>
                  </to>
                </anchor>
              </controlPr>
            </control>
          </mc:Choice>
        </mc:AlternateContent>
        <mc:AlternateContent xmlns:mc="http://schemas.openxmlformats.org/markup-compatibility/2006">
          <mc:Choice Requires="x14">
            <control shapeId="222269" r:id="rId44" name="Check Box 61">
              <controlPr locked="0" defaultSize="0" autoFill="0" autoLine="0" autoPict="0">
                <anchor moveWithCells="1">
                  <from>
                    <xdr:col>1</xdr:col>
                    <xdr:colOff>161925</xdr:colOff>
                    <xdr:row>16</xdr:row>
                    <xdr:rowOff>247650</xdr:rowOff>
                  </from>
                  <to>
                    <xdr:col>2</xdr:col>
                    <xdr:colOff>66675</xdr:colOff>
                    <xdr:row>18</xdr:row>
                    <xdr:rowOff>76200</xdr:rowOff>
                  </to>
                </anchor>
              </controlPr>
            </control>
          </mc:Choice>
        </mc:AlternateContent>
        <mc:AlternateContent xmlns:mc="http://schemas.openxmlformats.org/markup-compatibility/2006">
          <mc:Choice Requires="x14">
            <control shapeId="222270" r:id="rId45" name="Check Box 62">
              <controlPr locked="0" defaultSize="0" autoFill="0" autoLine="0" autoPict="0">
                <anchor moveWithCells="1">
                  <from>
                    <xdr:col>1</xdr:col>
                    <xdr:colOff>161925</xdr:colOff>
                    <xdr:row>17</xdr:row>
                    <xdr:rowOff>219075</xdr:rowOff>
                  </from>
                  <to>
                    <xdr:col>2</xdr:col>
                    <xdr:colOff>66675</xdr:colOff>
                    <xdr:row>19</xdr:row>
                    <xdr:rowOff>66675</xdr:rowOff>
                  </to>
                </anchor>
              </controlPr>
            </control>
          </mc:Choice>
        </mc:AlternateContent>
        <mc:AlternateContent xmlns:mc="http://schemas.openxmlformats.org/markup-compatibility/2006">
          <mc:Choice Requires="x14">
            <control shapeId="222271" r:id="rId46" name="Check Box 63">
              <controlPr locked="0" defaultSize="0" autoFill="0" autoLine="0" autoPict="0">
                <anchor moveWithCells="1">
                  <from>
                    <xdr:col>1</xdr:col>
                    <xdr:colOff>161925</xdr:colOff>
                    <xdr:row>18</xdr:row>
                    <xdr:rowOff>219075</xdr:rowOff>
                  </from>
                  <to>
                    <xdr:col>2</xdr:col>
                    <xdr:colOff>66675</xdr:colOff>
                    <xdr:row>20</xdr:row>
                    <xdr:rowOff>66675</xdr:rowOff>
                  </to>
                </anchor>
              </controlPr>
            </control>
          </mc:Choice>
        </mc:AlternateContent>
        <mc:AlternateContent xmlns:mc="http://schemas.openxmlformats.org/markup-compatibility/2006">
          <mc:Choice Requires="x14">
            <control shapeId="222272" r:id="rId47" name="Check Box 64">
              <controlPr locked="0" defaultSize="0" autoFill="0" autoLine="0" autoPict="0">
                <anchor moveWithCells="1">
                  <from>
                    <xdr:col>1</xdr:col>
                    <xdr:colOff>161925</xdr:colOff>
                    <xdr:row>19</xdr:row>
                    <xdr:rowOff>219075</xdr:rowOff>
                  </from>
                  <to>
                    <xdr:col>2</xdr:col>
                    <xdr:colOff>76200</xdr:colOff>
                    <xdr:row>21</xdr:row>
                    <xdr:rowOff>66675</xdr:rowOff>
                  </to>
                </anchor>
              </controlPr>
            </control>
          </mc:Choice>
        </mc:AlternateContent>
        <mc:AlternateContent xmlns:mc="http://schemas.openxmlformats.org/markup-compatibility/2006">
          <mc:Choice Requires="x14">
            <control shapeId="222273" r:id="rId48" name="Check Box 65">
              <controlPr locked="0" defaultSize="0" autoFill="0" autoLine="0" autoPict="0">
                <anchor moveWithCells="1">
                  <from>
                    <xdr:col>1</xdr:col>
                    <xdr:colOff>180975</xdr:colOff>
                    <xdr:row>21</xdr:row>
                    <xdr:rowOff>238125</xdr:rowOff>
                  </from>
                  <to>
                    <xdr:col>2</xdr:col>
                    <xdr:colOff>76200</xdr:colOff>
                    <xdr:row>23</xdr:row>
                    <xdr:rowOff>66675</xdr:rowOff>
                  </to>
                </anchor>
              </controlPr>
            </control>
          </mc:Choice>
        </mc:AlternateContent>
        <mc:AlternateContent xmlns:mc="http://schemas.openxmlformats.org/markup-compatibility/2006">
          <mc:Choice Requires="x14">
            <control shapeId="222274" r:id="rId49" name="Check Box 66">
              <controlPr locked="0" defaultSize="0" autoFill="0" autoLine="0" autoPict="0">
                <anchor moveWithCells="1">
                  <from>
                    <xdr:col>1</xdr:col>
                    <xdr:colOff>180975</xdr:colOff>
                    <xdr:row>22</xdr:row>
                    <xdr:rowOff>238125</xdr:rowOff>
                  </from>
                  <to>
                    <xdr:col>2</xdr:col>
                    <xdr:colOff>76200</xdr:colOff>
                    <xdr:row>24</xdr:row>
                    <xdr:rowOff>66675</xdr:rowOff>
                  </to>
                </anchor>
              </controlPr>
            </control>
          </mc:Choice>
        </mc:AlternateContent>
        <mc:AlternateContent xmlns:mc="http://schemas.openxmlformats.org/markup-compatibility/2006">
          <mc:Choice Requires="x14">
            <control shapeId="222275" r:id="rId50" name="Check Box 67">
              <controlPr locked="0" defaultSize="0" autoFill="0" autoLine="0" autoPict="0">
                <anchor moveWithCells="1">
                  <from>
                    <xdr:col>1</xdr:col>
                    <xdr:colOff>180975</xdr:colOff>
                    <xdr:row>23</xdr:row>
                    <xdr:rowOff>219075</xdr:rowOff>
                  </from>
                  <to>
                    <xdr:col>2</xdr:col>
                    <xdr:colOff>114300</xdr:colOff>
                    <xdr:row>25</xdr:row>
                    <xdr:rowOff>66675</xdr:rowOff>
                  </to>
                </anchor>
              </controlPr>
            </control>
          </mc:Choice>
        </mc:AlternateContent>
        <mc:AlternateContent xmlns:mc="http://schemas.openxmlformats.org/markup-compatibility/2006">
          <mc:Choice Requires="x14">
            <control shapeId="222276" r:id="rId51" name="Check Box 68">
              <controlPr locked="0" defaultSize="0" autoFill="0" autoLine="0" autoPict="0">
                <anchor moveWithCells="1">
                  <from>
                    <xdr:col>2</xdr:col>
                    <xdr:colOff>180975</xdr:colOff>
                    <xdr:row>20</xdr:row>
                    <xdr:rowOff>228600</xdr:rowOff>
                  </from>
                  <to>
                    <xdr:col>3</xdr:col>
                    <xdr:colOff>95250</xdr:colOff>
                    <xdr:row>22</xdr:row>
                    <xdr:rowOff>76200</xdr:rowOff>
                  </to>
                </anchor>
              </controlPr>
            </control>
          </mc:Choice>
        </mc:AlternateContent>
        <mc:AlternateContent xmlns:mc="http://schemas.openxmlformats.org/markup-compatibility/2006">
          <mc:Choice Requires="x14">
            <control shapeId="222277" r:id="rId52" name="Check Box 69">
              <controlPr locked="0" defaultSize="0" autoFill="0" autoLine="0" autoPict="0">
                <anchor moveWithCells="1">
                  <from>
                    <xdr:col>2</xdr:col>
                    <xdr:colOff>161925</xdr:colOff>
                    <xdr:row>14</xdr:row>
                    <xdr:rowOff>219075</xdr:rowOff>
                  </from>
                  <to>
                    <xdr:col>3</xdr:col>
                    <xdr:colOff>66675</xdr:colOff>
                    <xdr:row>16</xdr:row>
                    <xdr:rowOff>66675</xdr:rowOff>
                  </to>
                </anchor>
              </controlPr>
            </control>
          </mc:Choice>
        </mc:AlternateContent>
        <mc:AlternateContent xmlns:mc="http://schemas.openxmlformats.org/markup-compatibility/2006">
          <mc:Choice Requires="x14">
            <control shapeId="222278" r:id="rId53" name="Check Box 70">
              <controlPr locked="0" defaultSize="0" autoFill="0" autoLine="0" autoPict="0">
                <anchor moveWithCells="1">
                  <from>
                    <xdr:col>2</xdr:col>
                    <xdr:colOff>161925</xdr:colOff>
                    <xdr:row>15</xdr:row>
                    <xdr:rowOff>238125</xdr:rowOff>
                  </from>
                  <to>
                    <xdr:col>3</xdr:col>
                    <xdr:colOff>66675</xdr:colOff>
                    <xdr:row>17</xdr:row>
                    <xdr:rowOff>76200</xdr:rowOff>
                  </to>
                </anchor>
              </controlPr>
            </control>
          </mc:Choice>
        </mc:AlternateContent>
        <mc:AlternateContent xmlns:mc="http://schemas.openxmlformats.org/markup-compatibility/2006">
          <mc:Choice Requires="x14">
            <control shapeId="222279" r:id="rId54" name="Check Box 71">
              <controlPr locked="0" defaultSize="0" autoFill="0" autoLine="0" autoPict="0">
                <anchor moveWithCells="1">
                  <from>
                    <xdr:col>2</xdr:col>
                    <xdr:colOff>161925</xdr:colOff>
                    <xdr:row>16</xdr:row>
                    <xdr:rowOff>238125</xdr:rowOff>
                  </from>
                  <to>
                    <xdr:col>3</xdr:col>
                    <xdr:colOff>76200</xdr:colOff>
                    <xdr:row>18</xdr:row>
                    <xdr:rowOff>76200</xdr:rowOff>
                  </to>
                </anchor>
              </controlPr>
            </control>
          </mc:Choice>
        </mc:AlternateContent>
        <mc:AlternateContent xmlns:mc="http://schemas.openxmlformats.org/markup-compatibility/2006">
          <mc:Choice Requires="x14">
            <control shapeId="222280" r:id="rId55" name="Check Box 72">
              <controlPr locked="0" defaultSize="0" autoFill="0" autoLine="0" autoPict="0">
                <anchor moveWithCells="1">
                  <from>
                    <xdr:col>2</xdr:col>
                    <xdr:colOff>161925</xdr:colOff>
                    <xdr:row>17</xdr:row>
                    <xdr:rowOff>219075</xdr:rowOff>
                  </from>
                  <to>
                    <xdr:col>3</xdr:col>
                    <xdr:colOff>76200</xdr:colOff>
                    <xdr:row>19</xdr:row>
                    <xdr:rowOff>66675</xdr:rowOff>
                  </to>
                </anchor>
              </controlPr>
            </control>
          </mc:Choice>
        </mc:AlternateContent>
        <mc:AlternateContent xmlns:mc="http://schemas.openxmlformats.org/markup-compatibility/2006">
          <mc:Choice Requires="x14">
            <control shapeId="222281" r:id="rId56" name="Check Box 73">
              <controlPr locked="0" defaultSize="0" autoFill="0" autoLine="0" autoPict="0">
                <anchor moveWithCells="1">
                  <from>
                    <xdr:col>2</xdr:col>
                    <xdr:colOff>161925</xdr:colOff>
                    <xdr:row>18</xdr:row>
                    <xdr:rowOff>219075</xdr:rowOff>
                  </from>
                  <to>
                    <xdr:col>3</xdr:col>
                    <xdr:colOff>76200</xdr:colOff>
                    <xdr:row>20</xdr:row>
                    <xdr:rowOff>66675</xdr:rowOff>
                  </to>
                </anchor>
              </controlPr>
            </control>
          </mc:Choice>
        </mc:AlternateContent>
        <mc:AlternateContent xmlns:mc="http://schemas.openxmlformats.org/markup-compatibility/2006">
          <mc:Choice Requires="x14">
            <control shapeId="222282" r:id="rId57" name="Check Box 74">
              <controlPr locked="0" defaultSize="0" autoFill="0" autoLine="0" autoPict="0">
                <anchor moveWithCells="1">
                  <from>
                    <xdr:col>2</xdr:col>
                    <xdr:colOff>171450</xdr:colOff>
                    <xdr:row>19</xdr:row>
                    <xdr:rowOff>209550</xdr:rowOff>
                  </from>
                  <to>
                    <xdr:col>3</xdr:col>
                    <xdr:colOff>76200</xdr:colOff>
                    <xdr:row>21</xdr:row>
                    <xdr:rowOff>66675</xdr:rowOff>
                  </to>
                </anchor>
              </controlPr>
            </control>
          </mc:Choice>
        </mc:AlternateContent>
        <mc:AlternateContent xmlns:mc="http://schemas.openxmlformats.org/markup-compatibility/2006">
          <mc:Choice Requires="x14">
            <control shapeId="222283" r:id="rId58" name="Check Box 75">
              <controlPr locked="0" defaultSize="0" autoFill="0" autoLine="0" autoPict="0">
                <anchor moveWithCells="1">
                  <from>
                    <xdr:col>2</xdr:col>
                    <xdr:colOff>180975</xdr:colOff>
                    <xdr:row>21</xdr:row>
                    <xdr:rowOff>228600</xdr:rowOff>
                  </from>
                  <to>
                    <xdr:col>3</xdr:col>
                    <xdr:colOff>95250</xdr:colOff>
                    <xdr:row>23</xdr:row>
                    <xdr:rowOff>66675</xdr:rowOff>
                  </to>
                </anchor>
              </controlPr>
            </control>
          </mc:Choice>
        </mc:AlternateContent>
        <mc:AlternateContent xmlns:mc="http://schemas.openxmlformats.org/markup-compatibility/2006">
          <mc:Choice Requires="x14">
            <control shapeId="222284" r:id="rId59" name="Check Box 76">
              <controlPr locked="0" defaultSize="0" autoFill="0" autoLine="0" autoPict="0">
                <anchor moveWithCells="1">
                  <from>
                    <xdr:col>2</xdr:col>
                    <xdr:colOff>180975</xdr:colOff>
                    <xdr:row>22</xdr:row>
                    <xdr:rowOff>228600</xdr:rowOff>
                  </from>
                  <to>
                    <xdr:col>3</xdr:col>
                    <xdr:colOff>95250</xdr:colOff>
                    <xdr:row>24</xdr:row>
                    <xdr:rowOff>66675</xdr:rowOff>
                  </to>
                </anchor>
              </controlPr>
            </control>
          </mc:Choice>
        </mc:AlternateContent>
        <mc:AlternateContent xmlns:mc="http://schemas.openxmlformats.org/markup-compatibility/2006">
          <mc:Choice Requires="x14">
            <control shapeId="222285" r:id="rId60" name="Check Box 77">
              <controlPr locked="0" defaultSize="0" autoFill="0" autoLine="0" autoPict="0">
                <anchor moveWithCells="1">
                  <from>
                    <xdr:col>2</xdr:col>
                    <xdr:colOff>190500</xdr:colOff>
                    <xdr:row>23</xdr:row>
                    <xdr:rowOff>209550</xdr:rowOff>
                  </from>
                  <to>
                    <xdr:col>3</xdr:col>
                    <xdr:colOff>114300</xdr:colOff>
                    <xdr:row>25</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02F0-0D8A-4E98-97BB-2124C5C67347}">
  <sheetPr codeName="Sheet9">
    <tabColor theme="4"/>
    <pageSetUpPr fitToPage="1"/>
  </sheetPr>
  <dimension ref="A1:J13"/>
  <sheetViews>
    <sheetView view="pageLayout" zoomScaleNormal="100" workbookViewId="0">
      <selection activeCell="B19" sqref="B19"/>
    </sheetView>
  </sheetViews>
  <sheetFormatPr defaultRowHeight="12.75"/>
  <cols>
    <col min="2" max="2" width="28.7109375" customWidth="1"/>
  </cols>
  <sheetData>
    <row r="1" spans="1:10" ht="15.75" thickTop="1">
      <c r="A1" s="940" t="s">
        <v>942</v>
      </c>
      <c r="B1" s="940" t="s">
        <v>198</v>
      </c>
      <c r="C1" s="941" t="s">
        <v>943</v>
      </c>
      <c r="D1" s="942" t="s">
        <v>944</v>
      </c>
      <c r="E1" s="942" t="s">
        <v>146</v>
      </c>
      <c r="F1" s="943" t="s">
        <v>945</v>
      </c>
      <c r="G1" s="1344" t="s">
        <v>946</v>
      </c>
      <c r="H1" s="1345"/>
      <c r="I1" s="1345"/>
      <c r="J1" s="1345"/>
    </row>
    <row r="2" spans="1:10" ht="42.75">
      <c r="A2" s="944">
        <v>1</v>
      </c>
      <c r="B2" s="945" t="s">
        <v>947</v>
      </c>
      <c r="C2" s="946"/>
      <c r="D2" s="947"/>
      <c r="E2" s="948"/>
      <c r="F2" s="949"/>
      <c r="G2" s="1346"/>
      <c r="H2" s="1342"/>
      <c r="I2" s="1342"/>
      <c r="J2" s="1343"/>
    </row>
    <row r="3" spans="1:10" ht="57">
      <c r="A3" s="944">
        <v>2</v>
      </c>
      <c r="B3" s="945" t="s">
        <v>948</v>
      </c>
      <c r="C3" s="946"/>
      <c r="D3" s="950"/>
      <c r="E3" s="950"/>
      <c r="F3" s="949"/>
      <c r="G3" s="1341"/>
      <c r="H3" s="1347"/>
      <c r="I3" s="1347"/>
      <c r="J3" s="1348"/>
    </row>
    <row r="4" spans="1:10" ht="57">
      <c r="A4" s="944">
        <v>3</v>
      </c>
      <c r="B4" s="945" t="s">
        <v>949</v>
      </c>
      <c r="C4" s="946"/>
      <c r="D4" s="950"/>
      <c r="E4" s="950"/>
      <c r="F4" s="949"/>
      <c r="G4" s="1349"/>
      <c r="H4" s="1350"/>
      <c r="I4" s="1350"/>
      <c r="J4" s="1351"/>
    </row>
    <row r="5" spans="1:10" ht="42.75">
      <c r="A5" s="944">
        <v>4</v>
      </c>
      <c r="B5" s="945" t="s">
        <v>950</v>
      </c>
      <c r="C5" s="946"/>
      <c r="D5" s="950"/>
      <c r="E5" s="950"/>
      <c r="F5" s="949"/>
      <c r="G5" s="1341"/>
      <c r="H5" s="1347"/>
      <c r="I5" s="1347"/>
      <c r="J5" s="1348"/>
    </row>
    <row r="6" spans="1:10" ht="57">
      <c r="A6" s="944">
        <v>5</v>
      </c>
      <c r="B6" s="945" t="s">
        <v>951</v>
      </c>
      <c r="C6" s="946"/>
      <c r="D6" s="950"/>
      <c r="E6" s="950"/>
      <c r="F6" s="949"/>
      <c r="G6" s="1341"/>
      <c r="H6" s="1342"/>
      <c r="I6" s="1342"/>
      <c r="J6" s="1343"/>
    </row>
    <row r="7" spans="1:10" ht="57">
      <c r="A7" s="944">
        <v>6</v>
      </c>
      <c r="B7" s="945" t="s">
        <v>952</v>
      </c>
      <c r="C7" s="946"/>
      <c r="D7" s="950"/>
      <c r="E7" s="950"/>
      <c r="F7" s="949"/>
      <c r="G7" s="1341"/>
      <c r="H7" s="1342"/>
      <c r="I7" s="1342"/>
      <c r="J7" s="1343"/>
    </row>
    <row r="8" spans="1:10" ht="42.75">
      <c r="A8" s="944">
        <v>7</v>
      </c>
      <c r="B8" s="945" t="s">
        <v>953</v>
      </c>
      <c r="C8" s="946"/>
      <c r="D8" s="950"/>
      <c r="E8" s="950"/>
      <c r="F8" s="949"/>
      <c r="G8" s="1341"/>
      <c r="H8" s="1347"/>
      <c r="I8" s="1347"/>
      <c r="J8" s="1348"/>
    </row>
    <row r="9" spans="1:10" ht="25.5" thickBot="1">
      <c r="A9" s="951" t="s">
        <v>199</v>
      </c>
      <c r="C9" s="952">
        <v>0.25</v>
      </c>
      <c r="F9" s="953" t="s">
        <v>146</v>
      </c>
      <c r="G9" s="1354" t="s">
        <v>954</v>
      </c>
      <c r="H9" s="1355"/>
      <c r="I9" s="1355"/>
      <c r="J9" s="1355"/>
    </row>
    <row r="10" spans="1:10" ht="15.75" thickTop="1" thickBot="1">
      <c r="A10" s="954" t="s">
        <v>955</v>
      </c>
      <c r="B10" s="955"/>
      <c r="C10" s="956">
        <v>0.5</v>
      </c>
      <c r="D10" s="957"/>
      <c r="E10" s="957"/>
      <c r="F10" s="957"/>
      <c r="G10" s="957"/>
      <c r="H10" s="957"/>
      <c r="I10" s="957"/>
    </row>
    <row r="11" spans="1:10" ht="51.75" thickBot="1">
      <c r="A11" s="958" t="s">
        <v>956</v>
      </c>
      <c r="B11" s="959" t="s">
        <v>957</v>
      </c>
      <c r="C11" s="960">
        <v>0.75</v>
      </c>
      <c r="D11" s="961"/>
      <c r="F11" s="962" t="s">
        <v>145</v>
      </c>
      <c r="G11" s="1352" t="s">
        <v>958</v>
      </c>
      <c r="H11" s="1353"/>
      <c r="I11" s="1353"/>
      <c r="J11" s="1353"/>
    </row>
    <row r="12" spans="1:10" ht="15.75" thickBot="1">
      <c r="A12" s="963"/>
      <c r="C12" s="960">
        <v>1</v>
      </c>
      <c r="D12" s="964"/>
      <c r="F12" s="965" t="s">
        <v>959</v>
      </c>
      <c r="G12" s="1352" t="s">
        <v>960</v>
      </c>
      <c r="H12" s="1353"/>
      <c r="I12" s="1353"/>
      <c r="J12" s="1353"/>
    </row>
    <row r="13" spans="1:10" ht="15" thickBot="1">
      <c r="A13" s="966"/>
      <c r="C13" s="967"/>
      <c r="D13" s="964"/>
      <c r="F13" s="968" t="s">
        <v>6</v>
      </c>
      <c r="G13" s="1352" t="s">
        <v>961</v>
      </c>
      <c r="H13" s="1353"/>
      <c r="I13" s="1353"/>
      <c r="J13" s="1353"/>
    </row>
  </sheetData>
  <mergeCells count="12">
    <mergeCell ref="G12:J12"/>
    <mergeCell ref="G13:J13"/>
    <mergeCell ref="G9:J9"/>
    <mergeCell ref="G11:J11"/>
    <mergeCell ref="G7:J7"/>
    <mergeCell ref="G8:J8"/>
    <mergeCell ref="G6:J6"/>
    <mergeCell ref="G1:J1"/>
    <mergeCell ref="G2:J2"/>
    <mergeCell ref="G3:J3"/>
    <mergeCell ref="G4:J4"/>
    <mergeCell ref="G5:J5"/>
  </mergeCells>
  <conditionalFormatting sqref="F2:F9">
    <cfRule type="cellIs" dxfId="75" priority="28" operator="equal">
      <formula>"G"</formula>
    </cfRule>
    <cfRule type="cellIs" dxfId="74" priority="29" operator="equal">
      <formula>"A"</formula>
    </cfRule>
    <cfRule type="cellIs" dxfId="73" priority="30" operator="equal">
      <formula>"R"</formula>
    </cfRule>
  </conditionalFormatting>
  <conditionalFormatting sqref="F9">
    <cfRule type="cellIs" dxfId="72" priority="27" operator="equal">
      <formula>"N/A"</formula>
    </cfRule>
  </conditionalFormatting>
  <conditionalFormatting sqref="F9">
    <cfRule type="cellIs" dxfId="71" priority="23" operator="equal">
      <formula>"N/A"</formula>
    </cfRule>
  </conditionalFormatting>
  <conditionalFormatting sqref="F9">
    <cfRule type="cellIs" dxfId="70" priority="19" operator="equal">
      <formula>"N/A"</formula>
    </cfRule>
  </conditionalFormatting>
  <conditionalFormatting sqref="F2:F8">
    <cfRule type="cellIs" dxfId="69" priority="16" operator="equal">
      <formula>"G"</formula>
    </cfRule>
    <cfRule type="cellIs" dxfId="68" priority="17" operator="equal">
      <formula>"A"</formula>
    </cfRule>
    <cfRule type="cellIs" dxfId="67" priority="18" operator="equal">
      <formula>"R"</formula>
    </cfRule>
  </conditionalFormatting>
  <conditionalFormatting sqref="F2:F8">
    <cfRule type="cellIs" dxfId="66" priority="13" operator="equal">
      <formula>"G"</formula>
    </cfRule>
    <cfRule type="cellIs" dxfId="65" priority="14" operator="equal">
      <formula>"A"</formula>
    </cfRule>
    <cfRule type="cellIs" dxfId="64" priority="15" operator="equal">
      <formula>"R"</formula>
    </cfRule>
  </conditionalFormatting>
  <conditionalFormatting sqref="F2:F8">
    <cfRule type="cellIs" dxfId="63" priority="10" operator="equal">
      <formula>"G"</formula>
    </cfRule>
    <cfRule type="cellIs" dxfId="62" priority="11" operator="equal">
      <formula>"Y"</formula>
    </cfRule>
    <cfRule type="cellIs" dxfId="61" priority="12" operator="equal">
      <formula>"R"</formula>
    </cfRule>
  </conditionalFormatting>
  <conditionalFormatting sqref="F2:F8">
    <cfRule type="cellIs" dxfId="60" priority="7" operator="equal">
      <formula>"G"</formula>
    </cfRule>
    <cfRule type="cellIs" dxfId="59" priority="8" operator="equal">
      <formula>"A"</formula>
    </cfRule>
    <cfRule type="cellIs" dxfId="58" priority="9" operator="equal">
      <formula>"R"</formula>
    </cfRule>
  </conditionalFormatting>
  <conditionalFormatting sqref="F2:F8">
    <cfRule type="cellIs" dxfId="57" priority="4" operator="equal">
      <formula>"G"</formula>
    </cfRule>
    <cfRule type="cellIs" dxfId="56" priority="5" operator="equal">
      <formula>"A"</formula>
    </cfRule>
    <cfRule type="cellIs" dxfId="55" priority="6" operator="equal">
      <formula>"R"</formula>
    </cfRule>
  </conditionalFormatting>
  <conditionalFormatting sqref="F2:F8">
    <cfRule type="cellIs" dxfId="54" priority="1" operator="equal">
      <formula>"G"</formula>
    </cfRule>
    <cfRule type="cellIs" dxfId="53" priority="2" operator="equal">
      <formula>"Y"</formula>
    </cfRule>
    <cfRule type="cellIs" dxfId="52" priority="3" operator="equal">
      <formula>"R"</formula>
    </cfRule>
  </conditionalFormatting>
  <dataValidations count="3">
    <dataValidation type="list" allowBlank="1" showInputMessage="1" showErrorMessage="1" sqref="C2:C8" xr:uid="{3985BDD6-9D08-4C11-97D2-F6508513A94C}">
      <formula1>$A$9:$A$10</formula1>
    </dataValidation>
    <dataValidation type="list" allowBlank="1" showInputMessage="1" showErrorMessage="1" sqref="D2:E8" xr:uid="{ADE89181-AAF1-4F01-8F8F-99CF86440D0B}">
      <formula1>$A$9</formula1>
    </dataValidation>
    <dataValidation type="list" allowBlank="1" showInputMessage="1" showErrorMessage="1" sqref="F2:F8" xr:uid="{F4F3AD73-5806-4758-9B0F-419F143052C5}">
      <formula1>$F$11:F$13</formula1>
    </dataValidation>
  </dataValidations>
  <printOptions horizontalCentered="1" headings="1"/>
  <pageMargins left="0.45" right="0.45" top="0.75" bottom="0.75" header="0.3" footer="0.3"/>
  <pageSetup scale="86"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56154-B6F0-4F3D-A8D1-74E3A34C0570}">
  <sheetPr codeName="Sheet1">
    <tabColor theme="4"/>
    <pageSetUpPr fitToPage="1"/>
  </sheetPr>
  <dimension ref="B1:AA77"/>
  <sheetViews>
    <sheetView showGridLines="0" topLeftCell="D1" zoomScale="70" zoomScaleNormal="70" workbookViewId="0">
      <pane ySplit="17" topLeftCell="A18" activePane="bottomLeft" state="frozen"/>
      <selection activeCell="S8" sqref="S8"/>
      <selection pane="bottomLeft" activeCell="W17" sqref="W17"/>
    </sheetView>
  </sheetViews>
  <sheetFormatPr defaultColWidth="9.140625" defaultRowHeight="12.75" outlineLevelRow="1"/>
  <cols>
    <col min="1" max="1" width="3.7109375" style="313" customWidth="1"/>
    <col min="2" max="2" width="10" style="313" customWidth="1"/>
    <col min="3" max="4" width="15.140625" style="313" customWidth="1"/>
    <col min="5" max="5" width="30" style="313" customWidth="1"/>
    <col min="6" max="7" width="24.5703125" style="313" customWidth="1"/>
    <col min="8" max="8" width="6" style="313" customWidth="1"/>
    <col min="9" max="9" width="31" style="313" customWidth="1"/>
    <col min="10" max="10" width="24.85546875" style="313" customWidth="1"/>
    <col min="11" max="11" width="6" style="313" customWidth="1"/>
    <col min="12" max="12" width="24.85546875" style="313" customWidth="1"/>
    <col min="13" max="13" width="6" style="313" customWidth="1"/>
    <col min="14" max="15" width="6.7109375" style="313" customWidth="1"/>
    <col min="16" max="16" width="7.42578125" style="313" customWidth="1"/>
    <col min="17" max="17" width="23" style="313" customWidth="1"/>
    <col min="18" max="18" width="16.5703125" style="313" customWidth="1"/>
    <col min="19" max="19" width="8.85546875" style="313" customWidth="1"/>
    <col min="20" max="20" width="24.140625" style="313" customWidth="1"/>
    <col min="21" max="21" width="12.28515625" style="313" customWidth="1"/>
    <col min="22" max="26" width="9.140625" style="313" customWidth="1"/>
    <col min="27" max="27" width="6" style="313" customWidth="1"/>
    <col min="28" max="29" width="9.140625" style="313"/>
    <col min="30" max="31" width="9.140625" style="313" customWidth="1"/>
    <col min="32" max="16384" width="9.140625" style="313"/>
  </cols>
  <sheetData>
    <row r="1" spans="2:27" ht="20.25" customHeight="1">
      <c r="Z1" s="312" t="s">
        <v>197</v>
      </c>
      <c r="AA1" s="368"/>
    </row>
    <row r="2" spans="2:27" s="365" customFormat="1" ht="26.25" customHeight="1">
      <c r="B2" s="1358" t="s">
        <v>239</v>
      </c>
      <c r="C2" s="1358"/>
      <c r="D2" s="1358"/>
      <c r="E2" s="1358"/>
      <c r="F2" s="1358"/>
      <c r="G2" s="1358"/>
      <c r="H2" s="1358"/>
      <c r="I2" s="1358"/>
      <c r="J2" s="367"/>
      <c r="K2" s="367"/>
      <c r="L2" s="367"/>
      <c r="M2" s="367"/>
      <c r="N2" s="367"/>
      <c r="O2" s="367"/>
      <c r="P2" s="367"/>
      <c r="Q2" s="367"/>
      <c r="R2" s="367"/>
      <c r="S2" s="367"/>
      <c r="T2" s="367"/>
      <c r="U2" s="367"/>
      <c r="V2" s="367"/>
      <c r="W2" s="367"/>
      <c r="X2" s="367"/>
      <c r="Y2" s="367"/>
      <c r="Z2" s="366"/>
    </row>
    <row r="3" spans="2:27" s="335" customFormat="1" ht="6.75" customHeight="1">
      <c r="B3" s="364"/>
      <c r="C3" s="364"/>
      <c r="D3" s="364"/>
      <c r="E3" s="364"/>
      <c r="F3" s="364"/>
      <c r="G3" s="364"/>
      <c r="H3" s="364"/>
      <c r="I3" s="364"/>
      <c r="J3" s="364"/>
      <c r="K3" s="364"/>
      <c r="L3" s="364"/>
      <c r="M3" s="364"/>
      <c r="N3" s="364"/>
      <c r="O3" s="364"/>
      <c r="P3" s="364"/>
      <c r="Q3" s="364"/>
      <c r="R3" s="364"/>
      <c r="S3" s="364"/>
      <c r="T3" s="364"/>
      <c r="U3" s="364"/>
      <c r="V3" s="364"/>
      <c r="W3" s="364"/>
      <c r="X3" s="364"/>
      <c r="Y3" s="364"/>
      <c r="Z3" s="363"/>
    </row>
    <row r="4" spans="2:27" s="335" customFormat="1" ht="18.95" customHeight="1" outlineLevel="1">
      <c r="B4" s="360" t="s">
        <v>238</v>
      </c>
      <c r="C4" s="337"/>
      <c r="D4" s="359"/>
      <c r="E4" s="358"/>
      <c r="F4" s="348"/>
      <c r="G4" s="362"/>
      <c r="H4" s="337" t="s">
        <v>237</v>
      </c>
      <c r="I4" s="337"/>
      <c r="J4" s="337"/>
      <c r="K4" s="336"/>
      <c r="L4" s="348"/>
      <c r="M4" s="348"/>
      <c r="N4" s="348"/>
      <c r="O4" s="348"/>
      <c r="P4" s="337"/>
      <c r="Q4" s="348"/>
      <c r="R4" s="348"/>
      <c r="S4" s="348"/>
      <c r="T4" s="348"/>
      <c r="U4" s="348"/>
      <c r="V4" s="348"/>
      <c r="W4" s="348"/>
      <c r="X4" s="348"/>
      <c r="Y4" s="348"/>
      <c r="Z4" s="361"/>
    </row>
    <row r="5" spans="2:27" s="335" customFormat="1" ht="20.25" customHeight="1" outlineLevel="1">
      <c r="B5" s="1359"/>
      <c r="C5" s="1360"/>
      <c r="D5" s="1360"/>
      <c r="E5" s="1360"/>
      <c r="F5" s="1360"/>
      <c r="G5" s="1361"/>
      <c r="H5" s="1362"/>
      <c r="I5" s="1362"/>
      <c r="J5" s="1362"/>
      <c r="K5" s="1363"/>
      <c r="L5" s="350"/>
      <c r="M5" s="350"/>
      <c r="N5" s="350"/>
      <c r="O5" s="350"/>
      <c r="P5" s="350"/>
      <c r="Q5" s="350"/>
      <c r="R5" s="350"/>
      <c r="S5" s="350"/>
      <c r="T5" s="350"/>
      <c r="U5" s="350"/>
      <c r="V5" s="350"/>
      <c r="W5" s="350"/>
      <c r="X5" s="350"/>
      <c r="Y5" s="350"/>
      <c r="Z5" s="356"/>
    </row>
    <row r="6" spans="2:27" s="335" customFormat="1" outlineLevel="1">
      <c r="B6" s="360" t="s">
        <v>236</v>
      </c>
      <c r="C6" s="337"/>
      <c r="D6" s="359"/>
      <c r="E6" s="358"/>
      <c r="F6" s="348"/>
      <c r="G6" s="357"/>
      <c r="H6" s="337" t="s">
        <v>235</v>
      </c>
      <c r="I6" s="337"/>
      <c r="J6" s="337"/>
      <c r="K6" s="336"/>
      <c r="L6" s="350"/>
      <c r="M6" s="350"/>
      <c r="N6" s="350"/>
      <c r="O6" s="350"/>
      <c r="P6" s="350"/>
      <c r="Q6" s="350"/>
      <c r="R6" s="350"/>
      <c r="S6" s="350"/>
      <c r="T6" s="350"/>
      <c r="U6" s="350"/>
      <c r="V6" s="350"/>
      <c r="W6" s="350"/>
      <c r="X6" s="350"/>
      <c r="Y6" s="350"/>
      <c r="Z6" s="356"/>
    </row>
    <row r="7" spans="2:27" s="335" customFormat="1" ht="20.25" customHeight="1" outlineLevel="1">
      <c r="B7" s="1359"/>
      <c r="C7" s="1360"/>
      <c r="D7" s="1360"/>
      <c r="E7" s="1360"/>
      <c r="F7" s="1360"/>
      <c r="G7" s="1361"/>
      <c r="H7" s="1362"/>
      <c r="I7" s="1362"/>
      <c r="J7" s="1362"/>
      <c r="K7" s="1363"/>
      <c r="L7" s="350"/>
      <c r="M7" s="350"/>
      <c r="N7" s="350"/>
      <c r="O7" s="350"/>
      <c r="P7" s="350"/>
      <c r="Q7" s="350"/>
      <c r="R7" s="350"/>
      <c r="S7" s="350"/>
      <c r="T7" s="350"/>
      <c r="U7" s="350"/>
      <c r="V7" s="350"/>
      <c r="W7" s="350"/>
      <c r="X7" s="350"/>
      <c r="Y7" s="350"/>
      <c r="Z7" s="356"/>
    </row>
    <row r="8" spans="2:27" s="335" customFormat="1" ht="24.75" customHeight="1" outlineLevel="1">
      <c r="B8" s="355" t="s">
        <v>234</v>
      </c>
      <c r="C8" s="354"/>
      <c r="D8" s="354"/>
      <c r="E8" s="354"/>
      <c r="F8" s="354"/>
      <c r="G8" s="354"/>
      <c r="H8" s="354"/>
      <c r="I8" s="354"/>
      <c r="J8" s="354"/>
      <c r="K8" s="353"/>
      <c r="L8" s="1356" t="s">
        <v>233</v>
      </c>
      <c r="M8" s="1356"/>
      <c r="N8" s="1356"/>
      <c r="O8" s="1356"/>
      <c r="P8" s="1356"/>
      <c r="Q8" s="1356"/>
      <c r="R8" s="1356"/>
      <c r="S8" s="1356"/>
      <c r="T8" s="1356"/>
      <c r="U8" s="1356"/>
      <c r="V8" s="1356"/>
      <c r="W8" s="1356"/>
      <c r="X8" s="1356"/>
      <c r="Y8" s="1356"/>
      <c r="Z8" s="1357"/>
    </row>
    <row r="9" spans="2:27" s="335" customFormat="1" outlineLevel="1">
      <c r="B9" s="1364"/>
      <c r="C9" s="352"/>
      <c r="D9" s="1366" t="s">
        <v>232</v>
      </c>
      <c r="E9" s="1366" t="s">
        <v>231</v>
      </c>
      <c r="F9" s="1368" t="s">
        <v>230</v>
      </c>
      <c r="G9" s="344" t="s">
        <v>229</v>
      </c>
      <c r="H9" s="350"/>
      <c r="I9" s="350"/>
      <c r="J9" s="350"/>
      <c r="K9" s="350"/>
      <c r="L9" s="351" t="s">
        <v>228</v>
      </c>
      <c r="M9" s="343"/>
      <c r="N9" s="343"/>
      <c r="O9" s="343"/>
      <c r="P9" s="350"/>
      <c r="Q9" s="343"/>
      <c r="R9" s="343"/>
      <c r="S9" s="349"/>
      <c r="T9" s="1370" t="s">
        <v>227</v>
      </c>
      <c r="U9" s="1371"/>
      <c r="V9" s="1371"/>
      <c r="W9" s="1371"/>
      <c r="X9" s="348"/>
      <c r="Y9" s="348"/>
      <c r="Z9" s="336"/>
    </row>
    <row r="10" spans="2:27" s="335" customFormat="1" ht="20.25" customHeight="1" outlineLevel="1">
      <c r="B10" s="1365"/>
      <c r="C10" s="347"/>
      <c r="D10" s="1367"/>
      <c r="E10" s="1367"/>
      <c r="F10" s="1369"/>
      <c r="G10" s="1359"/>
      <c r="H10" s="1360"/>
      <c r="I10" s="1360"/>
      <c r="J10" s="1360"/>
      <c r="K10" s="1361"/>
      <c r="L10" s="1372"/>
      <c r="M10" s="1373"/>
      <c r="N10" s="1373"/>
      <c r="O10" s="1373"/>
      <c r="P10" s="1373"/>
      <c r="Q10" s="1373"/>
      <c r="R10" s="1373"/>
      <c r="S10" s="1374"/>
      <c r="T10" s="1378"/>
      <c r="U10" s="1379"/>
      <c r="V10" s="1379"/>
      <c r="W10" s="1379"/>
      <c r="X10" s="1379"/>
      <c r="Y10" s="1379"/>
      <c r="Z10" s="1380"/>
    </row>
    <row r="11" spans="2:27" s="335" customFormat="1" ht="15.75" customHeight="1" outlineLevel="1">
      <c r="B11" s="344" t="s">
        <v>226</v>
      </c>
      <c r="C11" s="343"/>
      <c r="D11" s="343"/>
      <c r="E11" s="342"/>
      <c r="F11" s="345"/>
      <c r="G11" s="344" t="s">
        <v>225</v>
      </c>
      <c r="H11" s="343"/>
      <c r="I11" s="342"/>
      <c r="J11" s="346"/>
      <c r="K11" s="342"/>
      <c r="L11" s="1372"/>
      <c r="M11" s="1373"/>
      <c r="N11" s="1373"/>
      <c r="O11" s="1373"/>
      <c r="P11" s="1373"/>
      <c r="Q11" s="1373"/>
      <c r="R11" s="1373"/>
      <c r="S11" s="1374"/>
      <c r="T11" s="1371" t="s">
        <v>10</v>
      </c>
      <c r="U11" s="1371"/>
      <c r="V11" s="1371"/>
      <c r="W11" s="1371"/>
      <c r="X11" s="337"/>
      <c r="Y11" s="337"/>
      <c r="Z11" s="336"/>
    </row>
    <row r="12" spans="2:27" s="335" customFormat="1" ht="20.25" customHeight="1" outlineLevel="1">
      <c r="B12" s="1381"/>
      <c r="C12" s="1362"/>
      <c r="D12" s="1362"/>
      <c r="E12" s="1362"/>
      <c r="F12" s="1362"/>
      <c r="G12" s="1359"/>
      <c r="H12" s="1360"/>
      <c r="I12" s="1360"/>
      <c r="J12" s="1360"/>
      <c r="K12" s="1360"/>
      <c r="L12" s="1372"/>
      <c r="M12" s="1373"/>
      <c r="N12" s="1373"/>
      <c r="O12" s="1373"/>
      <c r="P12" s="1373"/>
      <c r="Q12" s="1373"/>
      <c r="R12" s="1373"/>
      <c r="S12" s="1374"/>
      <c r="T12" s="1379"/>
      <c r="U12" s="1379"/>
      <c r="V12" s="1379"/>
      <c r="W12" s="1379"/>
      <c r="X12" s="1379"/>
      <c r="Y12" s="1379"/>
      <c r="Z12" s="1380"/>
    </row>
    <row r="13" spans="2:27" s="335" customFormat="1" ht="15.75" customHeight="1" outlineLevel="1">
      <c r="B13" s="344" t="s">
        <v>224</v>
      </c>
      <c r="C13" s="343"/>
      <c r="D13" s="343"/>
      <c r="E13" s="342"/>
      <c r="F13" s="345"/>
      <c r="G13" s="344" t="s">
        <v>223</v>
      </c>
      <c r="H13" s="343"/>
      <c r="I13" s="342"/>
      <c r="J13" s="346"/>
      <c r="K13" s="342"/>
      <c r="L13" s="1372"/>
      <c r="M13" s="1373"/>
      <c r="N13" s="1373"/>
      <c r="O13" s="1373"/>
      <c r="P13" s="1373"/>
      <c r="Q13" s="1373"/>
      <c r="R13" s="1373"/>
      <c r="S13" s="1374"/>
      <c r="T13" s="1371" t="s">
        <v>222</v>
      </c>
      <c r="U13" s="1371"/>
      <c r="V13" s="1371"/>
      <c r="W13" s="1371"/>
      <c r="X13" s="337"/>
      <c r="Y13" s="337"/>
      <c r="Z13" s="336"/>
    </row>
    <row r="14" spans="2:27" s="335" customFormat="1" ht="20.25" customHeight="1" outlineLevel="1">
      <c r="B14" s="1381"/>
      <c r="C14" s="1362"/>
      <c r="D14" s="1362"/>
      <c r="E14" s="1362"/>
      <c r="F14" s="1362"/>
      <c r="G14" s="1359"/>
      <c r="H14" s="1360"/>
      <c r="I14" s="1360"/>
      <c r="J14" s="1360"/>
      <c r="K14" s="1360"/>
      <c r="L14" s="1375"/>
      <c r="M14" s="1376"/>
      <c r="N14" s="1376"/>
      <c r="O14" s="1376"/>
      <c r="P14" s="1376"/>
      <c r="Q14" s="1376"/>
      <c r="R14" s="1376"/>
      <c r="S14" s="1377"/>
      <c r="T14" s="1379"/>
      <c r="U14" s="1379"/>
      <c r="V14" s="1379"/>
      <c r="W14" s="1379"/>
      <c r="X14" s="1379"/>
      <c r="Y14" s="1379"/>
      <c r="Z14" s="1380"/>
    </row>
    <row r="15" spans="2:27" s="335" customFormat="1" ht="15.75" customHeight="1" outlineLevel="1">
      <c r="B15" s="344" t="s">
        <v>221</v>
      </c>
      <c r="C15" s="343"/>
      <c r="D15" s="343"/>
      <c r="E15" s="342"/>
      <c r="F15" s="345"/>
      <c r="G15" s="344" t="s">
        <v>220</v>
      </c>
      <c r="H15" s="343"/>
      <c r="I15" s="342"/>
      <c r="J15" s="337"/>
      <c r="K15" s="342"/>
      <c r="L15" s="340"/>
      <c r="M15" s="340"/>
      <c r="N15" s="340"/>
      <c r="O15" s="340"/>
      <c r="P15" s="342"/>
      <c r="Q15" s="341"/>
      <c r="R15" s="340"/>
      <c r="S15" s="339"/>
      <c r="T15" s="337"/>
      <c r="U15" s="338"/>
      <c r="V15" s="338"/>
      <c r="W15" s="338"/>
      <c r="X15" s="337"/>
      <c r="Y15" s="337"/>
      <c r="Z15" s="336"/>
    </row>
    <row r="16" spans="2:27" ht="20.25" customHeight="1" outlineLevel="1">
      <c r="B16" s="1381"/>
      <c r="C16" s="1362"/>
      <c r="D16" s="1362"/>
      <c r="E16" s="1362"/>
      <c r="F16" s="1362"/>
      <c r="G16" s="1359"/>
      <c r="H16" s="1360"/>
      <c r="I16" s="1360"/>
      <c r="J16" s="1360"/>
      <c r="K16" s="1360"/>
      <c r="L16" s="1360"/>
      <c r="M16" s="1360"/>
      <c r="N16" s="1360"/>
      <c r="O16" s="1360"/>
      <c r="P16" s="1360"/>
      <c r="Q16" s="1360"/>
      <c r="R16" s="1360"/>
      <c r="S16" s="1360"/>
      <c r="T16" s="1360"/>
      <c r="U16" s="1360"/>
      <c r="V16" s="1360"/>
      <c r="W16" s="1360"/>
      <c r="X16" s="1360"/>
      <c r="Y16" s="1360"/>
      <c r="Z16" s="1361"/>
      <c r="AA16" s="335"/>
    </row>
    <row r="17" spans="2:27" s="328" customFormat="1" ht="78.75" customHeight="1" thickBot="1">
      <c r="B17" s="330" t="s">
        <v>219</v>
      </c>
      <c r="C17" s="330" t="s">
        <v>9</v>
      </c>
      <c r="D17" s="330" t="s">
        <v>218</v>
      </c>
      <c r="E17" s="330" t="s">
        <v>217</v>
      </c>
      <c r="F17" s="330" t="s">
        <v>12</v>
      </c>
      <c r="G17" s="330" t="s">
        <v>13</v>
      </c>
      <c r="H17" s="984" t="s">
        <v>216</v>
      </c>
      <c r="I17" s="330" t="s">
        <v>215</v>
      </c>
      <c r="J17" s="330" t="s">
        <v>214</v>
      </c>
      <c r="K17" s="985" t="s">
        <v>213</v>
      </c>
      <c r="L17" s="330" t="s">
        <v>212</v>
      </c>
      <c r="M17" s="985" t="s">
        <v>211</v>
      </c>
      <c r="N17" s="330" t="s">
        <v>210</v>
      </c>
      <c r="O17" s="334" t="s">
        <v>134</v>
      </c>
      <c r="P17" s="333" t="s">
        <v>209</v>
      </c>
      <c r="Q17" s="330" t="s">
        <v>14</v>
      </c>
      <c r="R17" s="330" t="s">
        <v>208</v>
      </c>
      <c r="S17" s="330" t="s">
        <v>188</v>
      </c>
      <c r="T17" s="332" t="s">
        <v>207</v>
      </c>
      <c r="U17" s="331" t="s">
        <v>206</v>
      </c>
      <c r="V17" s="984" t="s">
        <v>205</v>
      </c>
      <c r="W17" s="984" t="s">
        <v>204</v>
      </c>
      <c r="X17" s="984" t="s">
        <v>203</v>
      </c>
      <c r="Y17" s="330" t="s">
        <v>202</v>
      </c>
      <c r="Z17" s="330" t="s">
        <v>201</v>
      </c>
      <c r="AA17" s="329"/>
    </row>
    <row r="18" spans="2:27" ht="18" customHeight="1">
      <c r="B18" s="323">
        <v>1</v>
      </c>
      <c r="C18" s="327"/>
      <c r="D18" s="327"/>
      <c r="E18" s="327"/>
      <c r="F18" s="326"/>
      <c r="G18" s="324"/>
      <c r="H18" s="321"/>
      <c r="I18" s="324"/>
      <c r="J18" s="326"/>
      <c r="K18" s="324"/>
      <c r="L18" s="324"/>
      <c r="M18" s="324"/>
      <c r="N18" s="317">
        <f t="shared" ref="N18:N49" si="0">H18*K18</f>
        <v>0</v>
      </c>
      <c r="O18" s="317">
        <f t="shared" ref="O18:O49" si="1">H18*K18*M18</f>
        <v>0</v>
      </c>
      <c r="P18" s="326"/>
      <c r="Q18" s="326"/>
      <c r="R18" s="326"/>
      <c r="S18" s="325"/>
      <c r="T18" s="326"/>
      <c r="U18" s="325"/>
      <c r="V18" s="324"/>
      <c r="W18" s="324"/>
      <c r="X18" s="324"/>
      <c r="Y18" s="317">
        <f t="shared" ref="Y18:Y49" si="2">V18*W18</f>
        <v>0</v>
      </c>
      <c r="Z18" s="317">
        <f t="shared" ref="Z18:Z49" si="3">V18*W18*X18</f>
        <v>0</v>
      </c>
      <c r="AA18" s="316"/>
    </row>
    <row r="19" spans="2:27" ht="18" customHeight="1">
      <c r="B19" s="321">
        <v>2</v>
      </c>
      <c r="C19" s="322"/>
      <c r="D19" s="322"/>
      <c r="E19" s="322"/>
      <c r="F19" s="320"/>
      <c r="G19" s="318"/>
      <c r="H19" s="321"/>
      <c r="I19" s="318"/>
      <c r="J19" s="320"/>
      <c r="K19" s="318"/>
      <c r="L19" s="318"/>
      <c r="M19" s="318"/>
      <c r="N19" s="317">
        <f t="shared" si="0"/>
        <v>0</v>
      </c>
      <c r="O19" s="317">
        <f t="shared" si="1"/>
        <v>0</v>
      </c>
      <c r="P19" s="320"/>
      <c r="Q19" s="320"/>
      <c r="R19" s="320"/>
      <c r="S19" s="319"/>
      <c r="T19" s="320"/>
      <c r="U19" s="319"/>
      <c r="V19" s="318"/>
      <c r="W19" s="318"/>
      <c r="X19" s="318"/>
      <c r="Y19" s="317">
        <f t="shared" si="2"/>
        <v>0</v>
      </c>
      <c r="Z19" s="317">
        <f t="shared" si="3"/>
        <v>0</v>
      </c>
      <c r="AA19" s="316"/>
    </row>
    <row r="20" spans="2:27" ht="18" customHeight="1">
      <c r="B20" s="321">
        <v>3</v>
      </c>
      <c r="C20" s="322"/>
      <c r="D20" s="322"/>
      <c r="E20" s="322"/>
      <c r="F20" s="320"/>
      <c r="G20" s="318"/>
      <c r="H20" s="321"/>
      <c r="I20" s="318"/>
      <c r="J20" s="320"/>
      <c r="K20" s="318"/>
      <c r="L20" s="318"/>
      <c r="M20" s="318"/>
      <c r="N20" s="317">
        <f t="shared" si="0"/>
        <v>0</v>
      </c>
      <c r="O20" s="317">
        <f t="shared" si="1"/>
        <v>0</v>
      </c>
      <c r="P20" s="320"/>
      <c r="Q20" s="320"/>
      <c r="R20" s="320"/>
      <c r="S20" s="319"/>
      <c r="T20" s="320"/>
      <c r="U20" s="319"/>
      <c r="V20" s="318"/>
      <c r="W20" s="318"/>
      <c r="X20" s="318"/>
      <c r="Y20" s="317">
        <f t="shared" si="2"/>
        <v>0</v>
      </c>
      <c r="Z20" s="317">
        <f t="shared" si="3"/>
        <v>0</v>
      </c>
      <c r="AA20" s="316"/>
    </row>
    <row r="21" spans="2:27" ht="18" customHeight="1">
      <c r="B21" s="323">
        <v>4</v>
      </c>
      <c r="C21" s="322"/>
      <c r="D21" s="322"/>
      <c r="E21" s="322"/>
      <c r="F21" s="320"/>
      <c r="G21" s="318"/>
      <c r="H21" s="321"/>
      <c r="I21" s="318"/>
      <c r="J21" s="320"/>
      <c r="K21" s="318"/>
      <c r="L21" s="318"/>
      <c r="M21" s="318"/>
      <c r="N21" s="317">
        <f t="shared" si="0"/>
        <v>0</v>
      </c>
      <c r="O21" s="317">
        <f t="shared" si="1"/>
        <v>0</v>
      </c>
      <c r="P21" s="320"/>
      <c r="Q21" s="320"/>
      <c r="R21" s="320"/>
      <c r="S21" s="319"/>
      <c r="T21" s="320"/>
      <c r="U21" s="319"/>
      <c r="V21" s="318"/>
      <c r="W21" s="318"/>
      <c r="X21" s="318"/>
      <c r="Y21" s="317">
        <f t="shared" si="2"/>
        <v>0</v>
      </c>
      <c r="Z21" s="317">
        <f t="shared" si="3"/>
        <v>0</v>
      </c>
      <c r="AA21" s="316"/>
    </row>
    <row r="22" spans="2:27" ht="18" customHeight="1">
      <c r="B22" s="321">
        <v>5</v>
      </c>
      <c r="C22" s="322"/>
      <c r="D22" s="322"/>
      <c r="E22" s="322"/>
      <c r="F22" s="320"/>
      <c r="G22" s="318"/>
      <c r="H22" s="321"/>
      <c r="I22" s="318"/>
      <c r="J22" s="320"/>
      <c r="K22" s="318"/>
      <c r="L22" s="318"/>
      <c r="M22" s="318"/>
      <c r="N22" s="317">
        <f t="shared" si="0"/>
        <v>0</v>
      </c>
      <c r="O22" s="317">
        <f t="shared" si="1"/>
        <v>0</v>
      </c>
      <c r="P22" s="320"/>
      <c r="Q22" s="320"/>
      <c r="R22" s="320"/>
      <c r="S22" s="319"/>
      <c r="T22" s="320"/>
      <c r="U22" s="319"/>
      <c r="V22" s="318"/>
      <c r="W22" s="318"/>
      <c r="X22" s="318"/>
      <c r="Y22" s="317">
        <f t="shared" si="2"/>
        <v>0</v>
      </c>
      <c r="Z22" s="317">
        <f t="shared" si="3"/>
        <v>0</v>
      </c>
      <c r="AA22" s="316"/>
    </row>
    <row r="23" spans="2:27" ht="18" customHeight="1">
      <c r="B23" s="321">
        <v>6</v>
      </c>
      <c r="C23" s="322"/>
      <c r="D23" s="322"/>
      <c r="E23" s="322"/>
      <c r="F23" s="320"/>
      <c r="G23" s="318"/>
      <c r="H23" s="321"/>
      <c r="I23" s="318"/>
      <c r="J23" s="320"/>
      <c r="K23" s="318"/>
      <c r="L23" s="318"/>
      <c r="M23" s="318"/>
      <c r="N23" s="317">
        <f t="shared" si="0"/>
        <v>0</v>
      </c>
      <c r="O23" s="317">
        <f t="shared" si="1"/>
        <v>0</v>
      </c>
      <c r="P23" s="320"/>
      <c r="Q23" s="320"/>
      <c r="R23" s="320"/>
      <c r="S23" s="319"/>
      <c r="T23" s="320"/>
      <c r="U23" s="319"/>
      <c r="V23" s="318"/>
      <c r="W23" s="318"/>
      <c r="X23" s="318"/>
      <c r="Y23" s="317">
        <f t="shared" si="2"/>
        <v>0</v>
      </c>
      <c r="Z23" s="317">
        <f t="shared" si="3"/>
        <v>0</v>
      </c>
      <c r="AA23" s="316"/>
    </row>
    <row r="24" spans="2:27" ht="18" customHeight="1">
      <c r="B24" s="323">
        <v>7</v>
      </c>
      <c r="C24" s="322"/>
      <c r="D24" s="322"/>
      <c r="E24" s="322"/>
      <c r="F24" s="320"/>
      <c r="G24" s="318"/>
      <c r="H24" s="321"/>
      <c r="I24" s="318"/>
      <c r="J24" s="320"/>
      <c r="K24" s="318"/>
      <c r="L24" s="318"/>
      <c r="M24" s="318"/>
      <c r="N24" s="317">
        <f t="shared" si="0"/>
        <v>0</v>
      </c>
      <c r="O24" s="317">
        <f t="shared" si="1"/>
        <v>0</v>
      </c>
      <c r="P24" s="320"/>
      <c r="Q24" s="320"/>
      <c r="R24" s="320"/>
      <c r="S24" s="319"/>
      <c r="T24" s="320"/>
      <c r="U24" s="319"/>
      <c r="V24" s="318"/>
      <c r="W24" s="318"/>
      <c r="X24" s="318"/>
      <c r="Y24" s="317">
        <f t="shared" si="2"/>
        <v>0</v>
      </c>
      <c r="Z24" s="317">
        <f t="shared" si="3"/>
        <v>0</v>
      </c>
      <c r="AA24" s="316"/>
    </row>
    <row r="25" spans="2:27" ht="18" customHeight="1">
      <c r="B25" s="321">
        <v>8</v>
      </c>
      <c r="C25" s="322"/>
      <c r="D25" s="322"/>
      <c r="E25" s="322"/>
      <c r="F25" s="320"/>
      <c r="G25" s="318"/>
      <c r="H25" s="321"/>
      <c r="I25" s="318"/>
      <c r="J25" s="320"/>
      <c r="K25" s="318"/>
      <c r="L25" s="318"/>
      <c r="M25" s="318"/>
      <c r="N25" s="317">
        <f t="shared" si="0"/>
        <v>0</v>
      </c>
      <c r="O25" s="317">
        <f t="shared" si="1"/>
        <v>0</v>
      </c>
      <c r="P25" s="320"/>
      <c r="Q25" s="320"/>
      <c r="R25" s="320"/>
      <c r="S25" s="319"/>
      <c r="T25" s="320"/>
      <c r="U25" s="319"/>
      <c r="V25" s="318"/>
      <c r="W25" s="318"/>
      <c r="X25" s="318"/>
      <c r="Y25" s="317">
        <f t="shared" si="2"/>
        <v>0</v>
      </c>
      <c r="Z25" s="317">
        <f t="shared" si="3"/>
        <v>0</v>
      </c>
      <c r="AA25" s="316"/>
    </row>
    <row r="26" spans="2:27" ht="18" customHeight="1">
      <c r="B26" s="321">
        <v>9</v>
      </c>
      <c r="C26" s="322"/>
      <c r="D26" s="322"/>
      <c r="E26" s="322"/>
      <c r="F26" s="320"/>
      <c r="G26" s="318"/>
      <c r="H26" s="321"/>
      <c r="I26" s="318"/>
      <c r="J26" s="320"/>
      <c r="K26" s="318"/>
      <c r="L26" s="318"/>
      <c r="M26" s="318"/>
      <c r="N26" s="317">
        <f t="shared" si="0"/>
        <v>0</v>
      </c>
      <c r="O26" s="317">
        <f t="shared" si="1"/>
        <v>0</v>
      </c>
      <c r="P26" s="320"/>
      <c r="Q26" s="320"/>
      <c r="R26" s="320"/>
      <c r="S26" s="319"/>
      <c r="T26" s="320"/>
      <c r="U26" s="319"/>
      <c r="V26" s="318"/>
      <c r="W26" s="318"/>
      <c r="X26" s="318"/>
      <c r="Y26" s="317">
        <f t="shared" si="2"/>
        <v>0</v>
      </c>
      <c r="Z26" s="317">
        <f t="shared" si="3"/>
        <v>0</v>
      </c>
      <c r="AA26" s="316"/>
    </row>
    <row r="27" spans="2:27" ht="18" customHeight="1">
      <c r="B27" s="323">
        <v>10</v>
      </c>
      <c r="C27" s="322"/>
      <c r="D27" s="322"/>
      <c r="E27" s="322"/>
      <c r="F27" s="320"/>
      <c r="G27" s="318"/>
      <c r="H27" s="321"/>
      <c r="I27" s="318"/>
      <c r="J27" s="320"/>
      <c r="K27" s="318"/>
      <c r="L27" s="318"/>
      <c r="M27" s="318"/>
      <c r="N27" s="317">
        <f t="shared" si="0"/>
        <v>0</v>
      </c>
      <c r="O27" s="317">
        <f t="shared" si="1"/>
        <v>0</v>
      </c>
      <c r="P27" s="320"/>
      <c r="Q27" s="320"/>
      <c r="R27" s="320"/>
      <c r="S27" s="319"/>
      <c r="T27" s="320"/>
      <c r="U27" s="319"/>
      <c r="V27" s="318"/>
      <c r="W27" s="318"/>
      <c r="X27" s="318"/>
      <c r="Y27" s="317">
        <f t="shared" si="2"/>
        <v>0</v>
      </c>
      <c r="Z27" s="317">
        <f t="shared" si="3"/>
        <v>0</v>
      </c>
      <c r="AA27" s="316"/>
    </row>
    <row r="28" spans="2:27" ht="18" customHeight="1">
      <c r="B28" s="321">
        <v>11</v>
      </c>
      <c r="C28" s="322"/>
      <c r="D28" s="322"/>
      <c r="E28" s="322"/>
      <c r="F28" s="320"/>
      <c r="G28" s="318"/>
      <c r="H28" s="321"/>
      <c r="I28" s="318"/>
      <c r="J28" s="320"/>
      <c r="K28" s="318"/>
      <c r="L28" s="318"/>
      <c r="M28" s="318"/>
      <c r="N28" s="317">
        <f t="shared" si="0"/>
        <v>0</v>
      </c>
      <c r="O28" s="317">
        <f t="shared" si="1"/>
        <v>0</v>
      </c>
      <c r="P28" s="320"/>
      <c r="Q28" s="320"/>
      <c r="R28" s="320"/>
      <c r="S28" s="319"/>
      <c r="T28" s="320"/>
      <c r="U28" s="319"/>
      <c r="V28" s="318"/>
      <c r="W28" s="318"/>
      <c r="X28" s="318"/>
      <c r="Y28" s="317">
        <f t="shared" si="2"/>
        <v>0</v>
      </c>
      <c r="Z28" s="317">
        <f t="shared" si="3"/>
        <v>0</v>
      </c>
      <c r="AA28" s="316"/>
    </row>
    <row r="29" spans="2:27" ht="18" customHeight="1">
      <c r="B29" s="321">
        <v>12</v>
      </c>
      <c r="C29" s="322"/>
      <c r="D29" s="322"/>
      <c r="E29" s="322"/>
      <c r="F29" s="320"/>
      <c r="G29" s="318"/>
      <c r="H29" s="321"/>
      <c r="I29" s="318"/>
      <c r="J29" s="320"/>
      <c r="K29" s="318"/>
      <c r="L29" s="318"/>
      <c r="M29" s="318"/>
      <c r="N29" s="317">
        <f t="shared" si="0"/>
        <v>0</v>
      </c>
      <c r="O29" s="317">
        <f t="shared" si="1"/>
        <v>0</v>
      </c>
      <c r="P29" s="320"/>
      <c r="Q29" s="320"/>
      <c r="R29" s="320"/>
      <c r="S29" s="319"/>
      <c r="T29" s="320"/>
      <c r="U29" s="319"/>
      <c r="V29" s="318"/>
      <c r="W29" s="318"/>
      <c r="X29" s="318"/>
      <c r="Y29" s="317">
        <f t="shared" si="2"/>
        <v>0</v>
      </c>
      <c r="Z29" s="317">
        <f t="shared" si="3"/>
        <v>0</v>
      </c>
      <c r="AA29" s="316"/>
    </row>
    <row r="30" spans="2:27" ht="18" customHeight="1">
      <c r="B30" s="323">
        <v>13</v>
      </c>
      <c r="C30" s="322"/>
      <c r="D30" s="322"/>
      <c r="E30" s="322"/>
      <c r="F30" s="320"/>
      <c r="G30" s="318"/>
      <c r="H30" s="321"/>
      <c r="I30" s="318"/>
      <c r="J30" s="320"/>
      <c r="K30" s="318"/>
      <c r="L30" s="318"/>
      <c r="M30" s="318"/>
      <c r="N30" s="317">
        <f t="shared" si="0"/>
        <v>0</v>
      </c>
      <c r="O30" s="317">
        <f t="shared" si="1"/>
        <v>0</v>
      </c>
      <c r="P30" s="320"/>
      <c r="Q30" s="320"/>
      <c r="R30" s="320"/>
      <c r="S30" s="319"/>
      <c r="T30" s="320"/>
      <c r="U30" s="319"/>
      <c r="V30" s="318"/>
      <c r="W30" s="318"/>
      <c r="X30" s="318"/>
      <c r="Y30" s="317">
        <f t="shared" si="2"/>
        <v>0</v>
      </c>
      <c r="Z30" s="317">
        <f t="shared" si="3"/>
        <v>0</v>
      </c>
      <c r="AA30" s="316"/>
    </row>
    <row r="31" spans="2:27" ht="18" customHeight="1">
      <c r="B31" s="321">
        <v>14</v>
      </c>
      <c r="C31" s="322"/>
      <c r="D31" s="322"/>
      <c r="E31" s="322"/>
      <c r="F31" s="320"/>
      <c r="G31" s="318"/>
      <c r="H31" s="321"/>
      <c r="I31" s="318"/>
      <c r="J31" s="320"/>
      <c r="K31" s="318"/>
      <c r="L31" s="318"/>
      <c r="M31" s="318"/>
      <c r="N31" s="317">
        <f t="shared" si="0"/>
        <v>0</v>
      </c>
      <c r="O31" s="317">
        <f t="shared" si="1"/>
        <v>0</v>
      </c>
      <c r="P31" s="320"/>
      <c r="Q31" s="320"/>
      <c r="R31" s="320"/>
      <c r="S31" s="319"/>
      <c r="T31" s="320"/>
      <c r="U31" s="319"/>
      <c r="V31" s="318"/>
      <c r="W31" s="318"/>
      <c r="X31" s="318"/>
      <c r="Y31" s="317">
        <f t="shared" si="2"/>
        <v>0</v>
      </c>
      <c r="Z31" s="317">
        <f t="shared" si="3"/>
        <v>0</v>
      </c>
      <c r="AA31" s="316"/>
    </row>
    <row r="32" spans="2:27" ht="18" customHeight="1">
      <c r="B32" s="321">
        <v>15</v>
      </c>
      <c r="C32" s="322"/>
      <c r="D32" s="322"/>
      <c r="E32" s="322"/>
      <c r="F32" s="320"/>
      <c r="G32" s="318"/>
      <c r="H32" s="321"/>
      <c r="I32" s="318"/>
      <c r="J32" s="320"/>
      <c r="K32" s="318"/>
      <c r="L32" s="318"/>
      <c r="M32" s="318"/>
      <c r="N32" s="317">
        <f t="shared" si="0"/>
        <v>0</v>
      </c>
      <c r="O32" s="317">
        <f t="shared" si="1"/>
        <v>0</v>
      </c>
      <c r="P32" s="320"/>
      <c r="Q32" s="320"/>
      <c r="R32" s="320"/>
      <c r="S32" s="319"/>
      <c r="T32" s="320"/>
      <c r="U32" s="319"/>
      <c r="V32" s="318"/>
      <c r="W32" s="318"/>
      <c r="X32" s="318"/>
      <c r="Y32" s="317">
        <f t="shared" si="2"/>
        <v>0</v>
      </c>
      <c r="Z32" s="317">
        <f t="shared" si="3"/>
        <v>0</v>
      </c>
      <c r="AA32" s="316"/>
    </row>
    <row r="33" spans="2:27" ht="18" customHeight="1">
      <c r="B33" s="323">
        <v>16</v>
      </c>
      <c r="C33" s="322"/>
      <c r="D33" s="322"/>
      <c r="E33" s="322"/>
      <c r="F33" s="320"/>
      <c r="G33" s="318"/>
      <c r="H33" s="321"/>
      <c r="I33" s="318"/>
      <c r="J33" s="320"/>
      <c r="K33" s="318"/>
      <c r="L33" s="318"/>
      <c r="M33" s="318"/>
      <c r="N33" s="317">
        <f t="shared" si="0"/>
        <v>0</v>
      </c>
      <c r="O33" s="317">
        <f t="shared" si="1"/>
        <v>0</v>
      </c>
      <c r="P33" s="320"/>
      <c r="Q33" s="320"/>
      <c r="R33" s="320"/>
      <c r="S33" s="319"/>
      <c r="T33" s="320"/>
      <c r="U33" s="319"/>
      <c r="V33" s="318"/>
      <c r="W33" s="318"/>
      <c r="X33" s="318"/>
      <c r="Y33" s="317">
        <f t="shared" si="2"/>
        <v>0</v>
      </c>
      <c r="Z33" s="317">
        <f t="shared" si="3"/>
        <v>0</v>
      </c>
      <c r="AA33" s="316"/>
    </row>
    <row r="34" spans="2:27" ht="18" customHeight="1">
      <c r="B34" s="321">
        <v>17</v>
      </c>
      <c r="C34" s="322"/>
      <c r="D34" s="322"/>
      <c r="E34" s="322"/>
      <c r="F34" s="320"/>
      <c r="G34" s="318"/>
      <c r="H34" s="321"/>
      <c r="I34" s="318"/>
      <c r="J34" s="320"/>
      <c r="K34" s="318"/>
      <c r="L34" s="318"/>
      <c r="M34" s="318"/>
      <c r="N34" s="317">
        <f t="shared" si="0"/>
        <v>0</v>
      </c>
      <c r="O34" s="317">
        <f t="shared" si="1"/>
        <v>0</v>
      </c>
      <c r="P34" s="320"/>
      <c r="Q34" s="320"/>
      <c r="R34" s="320"/>
      <c r="S34" s="319"/>
      <c r="T34" s="320"/>
      <c r="U34" s="319"/>
      <c r="V34" s="318"/>
      <c r="W34" s="318"/>
      <c r="X34" s="318"/>
      <c r="Y34" s="317">
        <f t="shared" si="2"/>
        <v>0</v>
      </c>
      <c r="Z34" s="317">
        <f t="shared" si="3"/>
        <v>0</v>
      </c>
      <c r="AA34" s="316"/>
    </row>
    <row r="35" spans="2:27" ht="18" customHeight="1">
      <c r="B35" s="321">
        <v>18</v>
      </c>
      <c r="C35" s="322"/>
      <c r="D35" s="322"/>
      <c r="E35" s="322"/>
      <c r="F35" s="320"/>
      <c r="G35" s="318"/>
      <c r="H35" s="321"/>
      <c r="I35" s="318"/>
      <c r="J35" s="320"/>
      <c r="K35" s="318"/>
      <c r="L35" s="318"/>
      <c r="M35" s="318"/>
      <c r="N35" s="317">
        <f t="shared" si="0"/>
        <v>0</v>
      </c>
      <c r="O35" s="317">
        <f t="shared" si="1"/>
        <v>0</v>
      </c>
      <c r="P35" s="320"/>
      <c r="Q35" s="320"/>
      <c r="R35" s="320"/>
      <c r="S35" s="319"/>
      <c r="T35" s="320"/>
      <c r="U35" s="319"/>
      <c r="V35" s="318"/>
      <c r="W35" s="318"/>
      <c r="X35" s="318"/>
      <c r="Y35" s="317">
        <f t="shared" si="2"/>
        <v>0</v>
      </c>
      <c r="Z35" s="317">
        <f t="shared" si="3"/>
        <v>0</v>
      </c>
      <c r="AA35" s="316"/>
    </row>
    <row r="36" spans="2:27" ht="18" customHeight="1">
      <c r="B36" s="323">
        <v>19</v>
      </c>
      <c r="C36" s="322"/>
      <c r="D36" s="322"/>
      <c r="E36" s="322"/>
      <c r="F36" s="320"/>
      <c r="G36" s="318"/>
      <c r="H36" s="321"/>
      <c r="I36" s="318"/>
      <c r="J36" s="320"/>
      <c r="K36" s="318"/>
      <c r="L36" s="318"/>
      <c r="M36" s="318"/>
      <c r="N36" s="317">
        <f t="shared" si="0"/>
        <v>0</v>
      </c>
      <c r="O36" s="317">
        <f t="shared" si="1"/>
        <v>0</v>
      </c>
      <c r="P36" s="320"/>
      <c r="Q36" s="320"/>
      <c r="R36" s="320"/>
      <c r="S36" s="319"/>
      <c r="T36" s="320"/>
      <c r="U36" s="319"/>
      <c r="V36" s="318"/>
      <c r="W36" s="318"/>
      <c r="X36" s="318"/>
      <c r="Y36" s="317">
        <f t="shared" si="2"/>
        <v>0</v>
      </c>
      <c r="Z36" s="317">
        <f t="shared" si="3"/>
        <v>0</v>
      </c>
      <c r="AA36" s="316"/>
    </row>
    <row r="37" spans="2:27" ht="18" customHeight="1">
      <c r="B37" s="321">
        <v>20</v>
      </c>
      <c r="C37" s="322"/>
      <c r="D37" s="322"/>
      <c r="E37" s="322"/>
      <c r="F37" s="320"/>
      <c r="G37" s="318"/>
      <c r="H37" s="321"/>
      <c r="I37" s="318"/>
      <c r="J37" s="320"/>
      <c r="K37" s="318"/>
      <c r="L37" s="318"/>
      <c r="M37" s="318"/>
      <c r="N37" s="317">
        <f t="shared" si="0"/>
        <v>0</v>
      </c>
      <c r="O37" s="317">
        <f t="shared" si="1"/>
        <v>0</v>
      </c>
      <c r="P37" s="320"/>
      <c r="Q37" s="320"/>
      <c r="R37" s="320"/>
      <c r="S37" s="319"/>
      <c r="T37" s="320"/>
      <c r="U37" s="319"/>
      <c r="V37" s="318"/>
      <c r="W37" s="318"/>
      <c r="X37" s="318"/>
      <c r="Y37" s="317">
        <f t="shared" si="2"/>
        <v>0</v>
      </c>
      <c r="Z37" s="317">
        <f t="shared" si="3"/>
        <v>0</v>
      </c>
      <c r="AA37" s="316"/>
    </row>
    <row r="38" spans="2:27" ht="18" customHeight="1">
      <c r="B38" s="321">
        <v>21</v>
      </c>
      <c r="C38" s="322"/>
      <c r="D38" s="322"/>
      <c r="E38" s="322"/>
      <c r="F38" s="320"/>
      <c r="G38" s="318"/>
      <c r="H38" s="321"/>
      <c r="I38" s="318"/>
      <c r="J38" s="320"/>
      <c r="K38" s="318"/>
      <c r="L38" s="318"/>
      <c r="M38" s="318"/>
      <c r="N38" s="317">
        <f t="shared" si="0"/>
        <v>0</v>
      </c>
      <c r="O38" s="317">
        <f t="shared" si="1"/>
        <v>0</v>
      </c>
      <c r="P38" s="320"/>
      <c r="Q38" s="320"/>
      <c r="R38" s="320"/>
      <c r="S38" s="319"/>
      <c r="T38" s="320"/>
      <c r="U38" s="319"/>
      <c r="V38" s="318"/>
      <c r="W38" s="318"/>
      <c r="X38" s="318"/>
      <c r="Y38" s="317">
        <f t="shared" si="2"/>
        <v>0</v>
      </c>
      <c r="Z38" s="317">
        <f t="shared" si="3"/>
        <v>0</v>
      </c>
      <c r="AA38" s="316"/>
    </row>
    <row r="39" spans="2:27" ht="18" customHeight="1">
      <c r="B39" s="323">
        <v>22</v>
      </c>
      <c r="C39" s="322"/>
      <c r="D39" s="322"/>
      <c r="E39" s="322"/>
      <c r="F39" s="320"/>
      <c r="G39" s="318"/>
      <c r="H39" s="321"/>
      <c r="I39" s="318"/>
      <c r="J39" s="320"/>
      <c r="K39" s="318"/>
      <c r="L39" s="318"/>
      <c r="M39" s="318"/>
      <c r="N39" s="317">
        <f t="shared" si="0"/>
        <v>0</v>
      </c>
      <c r="O39" s="317">
        <f t="shared" si="1"/>
        <v>0</v>
      </c>
      <c r="P39" s="320"/>
      <c r="Q39" s="320"/>
      <c r="R39" s="320"/>
      <c r="S39" s="319"/>
      <c r="T39" s="320"/>
      <c r="U39" s="319"/>
      <c r="V39" s="318"/>
      <c r="W39" s="318"/>
      <c r="X39" s="318"/>
      <c r="Y39" s="317">
        <f t="shared" si="2"/>
        <v>0</v>
      </c>
      <c r="Z39" s="317">
        <f t="shared" si="3"/>
        <v>0</v>
      </c>
      <c r="AA39" s="316"/>
    </row>
    <row r="40" spans="2:27" ht="18" customHeight="1">
      <c r="B40" s="321">
        <v>23</v>
      </c>
      <c r="C40" s="322"/>
      <c r="D40" s="322"/>
      <c r="E40" s="322"/>
      <c r="F40" s="320"/>
      <c r="G40" s="318"/>
      <c r="H40" s="321"/>
      <c r="I40" s="318"/>
      <c r="J40" s="320"/>
      <c r="K40" s="318"/>
      <c r="L40" s="318"/>
      <c r="M40" s="318"/>
      <c r="N40" s="317">
        <f t="shared" si="0"/>
        <v>0</v>
      </c>
      <c r="O40" s="317">
        <f t="shared" si="1"/>
        <v>0</v>
      </c>
      <c r="P40" s="320"/>
      <c r="Q40" s="320"/>
      <c r="R40" s="320"/>
      <c r="S40" s="319"/>
      <c r="T40" s="320"/>
      <c r="U40" s="319"/>
      <c r="V40" s="318"/>
      <c r="W40" s="318"/>
      <c r="X40" s="318"/>
      <c r="Y40" s="317">
        <f t="shared" si="2"/>
        <v>0</v>
      </c>
      <c r="Z40" s="317">
        <f t="shared" si="3"/>
        <v>0</v>
      </c>
      <c r="AA40" s="316"/>
    </row>
    <row r="41" spans="2:27" ht="18" customHeight="1">
      <c r="B41" s="321">
        <v>24</v>
      </c>
      <c r="C41" s="322"/>
      <c r="D41" s="322"/>
      <c r="E41" s="322"/>
      <c r="F41" s="320"/>
      <c r="G41" s="318"/>
      <c r="H41" s="321"/>
      <c r="I41" s="318"/>
      <c r="J41" s="320"/>
      <c r="K41" s="318"/>
      <c r="L41" s="318"/>
      <c r="M41" s="318"/>
      <c r="N41" s="317">
        <f t="shared" si="0"/>
        <v>0</v>
      </c>
      <c r="O41" s="317">
        <f t="shared" si="1"/>
        <v>0</v>
      </c>
      <c r="P41" s="320"/>
      <c r="Q41" s="320"/>
      <c r="R41" s="320"/>
      <c r="S41" s="319"/>
      <c r="T41" s="320"/>
      <c r="U41" s="319"/>
      <c r="V41" s="318"/>
      <c r="W41" s="318"/>
      <c r="X41" s="318"/>
      <c r="Y41" s="317">
        <f t="shared" si="2"/>
        <v>0</v>
      </c>
      <c r="Z41" s="317">
        <f t="shared" si="3"/>
        <v>0</v>
      </c>
      <c r="AA41" s="316"/>
    </row>
    <row r="42" spans="2:27" ht="18" customHeight="1">
      <c r="B42" s="323">
        <v>25</v>
      </c>
      <c r="C42" s="322"/>
      <c r="D42" s="322"/>
      <c r="E42" s="322"/>
      <c r="F42" s="320"/>
      <c r="G42" s="318"/>
      <c r="H42" s="321"/>
      <c r="I42" s="318"/>
      <c r="J42" s="320"/>
      <c r="K42" s="318"/>
      <c r="L42" s="318"/>
      <c r="M42" s="318"/>
      <c r="N42" s="317">
        <f t="shared" si="0"/>
        <v>0</v>
      </c>
      <c r="O42" s="317">
        <f t="shared" si="1"/>
        <v>0</v>
      </c>
      <c r="P42" s="320"/>
      <c r="Q42" s="320"/>
      <c r="R42" s="320"/>
      <c r="S42" s="319"/>
      <c r="T42" s="320"/>
      <c r="U42" s="319"/>
      <c r="V42" s="318"/>
      <c r="W42" s="318"/>
      <c r="X42" s="318"/>
      <c r="Y42" s="317">
        <f t="shared" si="2"/>
        <v>0</v>
      </c>
      <c r="Z42" s="317">
        <f t="shared" si="3"/>
        <v>0</v>
      </c>
      <c r="AA42" s="316"/>
    </row>
    <row r="43" spans="2:27" ht="18" customHeight="1">
      <c r="B43" s="321">
        <v>26</v>
      </c>
      <c r="C43" s="322"/>
      <c r="D43" s="322"/>
      <c r="E43" s="322"/>
      <c r="F43" s="320"/>
      <c r="G43" s="318"/>
      <c r="H43" s="321"/>
      <c r="I43" s="318"/>
      <c r="J43" s="320"/>
      <c r="K43" s="318"/>
      <c r="L43" s="318"/>
      <c r="M43" s="318"/>
      <c r="N43" s="317">
        <f t="shared" si="0"/>
        <v>0</v>
      </c>
      <c r="O43" s="317">
        <f t="shared" si="1"/>
        <v>0</v>
      </c>
      <c r="P43" s="320"/>
      <c r="Q43" s="320"/>
      <c r="R43" s="320"/>
      <c r="S43" s="319"/>
      <c r="T43" s="320"/>
      <c r="U43" s="319"/>
      <c r="V43" s="318"/>
      <c r="W43" s="318"/>
      <c r="X43" s="318"/>
      <c r="Y43" s="317">
        <f t="shared" si="2"/>
        <v>0</v>
      </c>
      <c r="Z43" s="317">
        <f t="shared" si="3"/>
        <v>0</v>
      </c>
      <c r="AA43" s="316"/>
    </row>
    <row r="44" spans="2:27" ht="18" customHeight="1">
      <c r="B44" s="321">
        <v>27</v>
      </c>
      <c r="C44" s="322"/>
      <c r="D44" s="322"/>
      <c r="E44" s="322"/>
      <c r="F44" s="320"/>
      <c r="G44" s="318"/>
      <c r="H44" s="321"/>
      <c r="I44" s="318"/>
      <c r="J44" s="320"/>
      <c r="K44" s="318"/>
      <c r="L44" s="318"/>
      <c r="M44" s="318"/>
      <c r="N44" s="317">
        <f t="shared" si="0"/>
        <v>0</v>
      </c>
      <c r="O44" s="317">
        <f t="shared" si="1"/>
        <v>0</v>
      </c>
      <c r="P44" s="320"/>
      <c r="Q44" s="320"/>
      <c r="R44" s="320"/>
      <c r="S44" s="319"/>
      <c r="T44" s="320"/>
      <c r="U44" s="319"/>
      <c r="V44" s="318"/>
      <c r="W44" s="318"/>
      <c r="X44" s="318"/>
      <c r="Y44" s="317">
        <f t="shared" si="2"/>
        <v>0</v>
      </c>
      <c r="Z44" s="317">
        <f t="shared" si="3"/>
        <v>0</v>
      </c>
      <c r="AA44" s="316"/>
    </row>
    <row r="45" spans="2:27" ht="18" customHeight="1">
      <c r="B45" s="323">
        <v>28</v>
      </c>
      <c r="C45" s="322"/>
      <c r="D45" s="322"/>
      <c r="E45" s="322"/>
      <c r="F45" s="320"/>
      <c r="G45" s="318"/>
      <c r="H45" s="321"/>
      <c r="I45" s="318"/>
      <c r="J45" s="320"/>
      <c r="K45" s="318"/>
      <c r="L45" s="318"/>
      <c r="M45" s="318"/>
      <c r="N45" s="317">
        <f t="shared" si="0"/>
        <v>0</v>
      </c>
      <c r="O45" s="317">
        <f t="shared" si="1"/>
        <v>0</v>
      </c>
      <c r="P45" s="320"/>
      <c r="Q45" s="320"/>
      <c r="R45" s="320"/>
      <c r="S45" s="319"/>
      <c r="T45" s="320"/>
      <c r="U45" s="319"/>
      <c r="V45" s="318"/>
      <c r="W45" s="318"/>
      <c r="X45" s="318"/>
      <c r="Y45" s="317">
        <f t="shared" si="2"/>
        <v>0</v>
      </c>
      <c r="Z45" s="317">
        <f t="shared" si="3"/>
        <v>0</v>
      </c>
      <c r="AA45" s="316"/>
    </row>
    <row r="46" spans="2:27" ht="18" customHeight="1">
      <c r="B46" s="321">
        <v>29</v>
      </c>
      <c r="C46" s="322"/>
      <c r="D46" s="322"/>
      <c r="E46" s="322"/>
      <c r="F46" s="320"/>
      <c r="G46" s="318"/>
      <c r="H46" s="321"/>
      <c r="I46" s="318"/>
      <c r="J46" s="320"/>
      <c r="K46" s="318"/>
      <c r="L46" s="318"/>
      <c r="M46" s="318"/>
      <c r="N46" s="317">
        <f t="shared" si="0"/>
        <v>0</v>
      </c>
      <c r="O46" s="317">
        <f t="shared" si="1"/>
        <v>0</v>
      </c>
      <c r="P46" s="320"/>
      <c r="Q46" s="320"/>
      <c r="R46" s="320"/>
      <c r="S46" s="319"/>
      <c r="T46" s="320"/>
      <c r="U46" s="319"/>
      <c r="V46" s="318"/>
      <c r="W46" s="318"/>
      <c r="X46" s="318"/>
      <c r="Y46" s="317">
        <f t="shared" si="2"/>
        <v>0</v>
      </c>
      <c r="Z46" s="317">
        <f t="shared" si="3"/>
        <v>0</v>
      </c>
      <c r="AA46" s="316"/>
    </row>
    <row r="47" spans="2:27" ht="18" customHeight="1">
      <c r="B47" s="321">
        <v>30</v>
      </c>
      <c r="C47" s="322"/>
      <c r="D47" s="322"/>
      <c r="E47" s="322"/>
      <c r="F47" s="320"/>
      <c r="G47" s="318"/>
      <c r="H47" s="321"/>
      <c r="I47" s="318"/>
      <c r="J47" s="320"/>
      <c r="K47" s="318"/>
      <c r="L47" s="318"/>
      <c r="M47" s="318"/>
      <c r="N47" s="317">
        <f t="shared" si="0"/>
        <v>0</v>
      </c>
      <c r="O47" s="317">
        <f t="shared" si="1"/>
        <v>0</v>
      </c>
      <c r="P47" s="320"/>
      <c r="Q47" s="320"/>
      <c r="R47" s="320"/>
      <c r="S47" s="319"/>
      <c r="T47" s="320"/>
      <c r="U47" s="319"/>
      <c r="V47" s="318"/>
      <c r="W47" s="318"/>
      <c r="X47" s="318"/>
      <c r="Y47" s="317">
        <f t="shared" si="2"/>
        <v>0</v>
      </c>
      <c r="Z47" s="317">
        <f t="shared" si="3"/>
        <v>0</v>
      </c>
      <c r="AA47" s="316"/>
    </row>
    <row r="48" spans="2:27" ht="18" customHeight="1">
      <c r="B48" s="323">
        <v>31</v>
      </c>
      <c r="C48" s="322"/>
      <c r="D48" s="322"/>
      <c r="E48" s="322"/>
      <c r="F48" s="320"/>
      <c r="G48" s="318"/>
      <c r="H48" s="321"/>
      <c r="I48" s="318"/>
      <c r="J48" s="320"/>
      <c r="K48" s="318"/>
      <c r="L48" s="318"/>
      <c r="M48" s="318"/>
      <c r="N48" s="317">
        <f t="shared" si="0"/>
        <v>0</v>
      </c>
      <c r="O48" s="317">
        <f t="shared" si="1"/>
        <v>0</v>
      </c>
      <c r="P48" s="320"/>
      <c r="Q48" s="320"/>
      <c r="R48" s="320"/>
      <c r="S48" s="319"/>
      <c r="T48" s="320"/>
      <c r="U48" s="319"/>
      <c r="V48" s="318"/>
      <c r="W48" s="318"/>
      <c r="X48" s="318"/>
      <c r="Y48" s="317">
        <f t="shared" si="2"/>
        <v>0</v>
      </c>
      <c r="Z48" s="317">
        <f t="shared" si="3"/>
        <v>0</v>
      </c>
      <c r="AA48" s="316"/>
    </row>
    <row r="49" spans="2:27" ht="18" customHeight="1">
      <c r="B49" s="321">
        <v>32</v>
      </c>
      <c r="C49" s="322"/>
      <c r="D49" s="322"/>
      <c r="E49" s="322"/>
      <c r="F49" s="320"/>
      <c r="G49" s="318"/>
      <c r="H49" s="321"/>
      <c r="I49" s="318"/>
      <c r="J49" s="320"/>
      <c r="K49" s="318"/>
      <c r="L49" s="318"/>
      <c r="M49" s="318"/>
      <c r="N49" s="317">
        <f t="shared" si="0"/>
        <v>0</v>
      </c>
      <c r="O49" s="317">
        <f t="shared" si="1"/>
        <v>0</v>
      </c>
      <c r="P49" s="320"/>
      <c r="Q49" s="320"/>
      <c r="R49" s="320"/>
      <c r="S49" s="319"/>
      <c r="T49" s="320"/>
      <c r="U49" s="319"/>
      <c r="V49" s="318"/>
      <c r="W49" s="318"/>
      <c r="X49" s="318"/>
      <c r="Y49" s="317">
        <f t="shared" si="2"/>
        <v>0</v>
      </c>
      <c r="Z49" s="317">
        <f t="shared" si="3"/>
        <v>0</v>
      </c>
      <c r="AA49" s="316"/>
    </row>
    <row r="50" spans="2:27" ht="18" customHeight="1">
      <c r="B50" s="321">
        <v>33</v>
      </c>
      <c r="C50" s="322"/>
      <c r="D50" s="322"/>
      <c r="E50" s="322"/>
      <c r="F50" s="320"/>
      <c r="G50" s="318"/>
      <c r="H50" s="321"/>
      <c r="I50" s="318"/>
      <c r="J50" s="320"/>
      <c r="K50" s="318"/>
      <c r="L50" s="318"/>
      <c r="M50" s="318"/>
      <c r="N50" s="317">
        <f t="shared" ref="N50:N76" si="4">H50*K50</f>
        <v>0</v>
      </c>
      <c r="O50" s="317">
        <f t="shared" ref="O50:O76" si="5">H50*K50*M50</f>
        <v>0</v>
      </c>
      <c r="P50" s="320"/>
      <c r="Q50" s="320"/>
      <c r="R50" s="320"/>
      <c r="S50" s="319"/>
      <c r="T50" s="320"/>
      <c r="U50" s="319"/>
      <c r="V50" s="318"/>
      <c r="W50" s="318"/>
      <c r="X50" s="318"/>
      <c r="Y50" s="317">
        <f t="shared" ref="Y50:Y76" si="6">V50*W50</f>
        <v>0</v>
      </c>
      <c r="Z50" s="317">
        <f t="shared" ref="Z50:Z76" si="7">V50*W50*X50</f>
        <v>0</v>
      </c>
      <c r="AA50" s="316"/>
    </row>
    <row r="51" spans="2:27" ht="18" customHeight="1">
      <c r="B51" s="323">
        <v>34</v>
      </c>
      <c r="C51" s="322"/>
      <c r="D51" s="322"/>
      <c r="E51" s="322"/>
      <c r="F51" s="320"/>
      <c r="G51" s="318"/>
      <c r="H51" s="321"/>
      <c r="I51" s="318"/>
      <c r="J51" s="320"/>
      <c r="K51" s="318"/>
      <c r="L51" s="318"/>
      <c r="M51" s="318"/>
      <c r="N51" s="317">
        <f t="shared" si="4"/>
        <v>0</v>
      </c>
      <c r="O51" s="317">
        <f t="shared" si="5"/>
        <v>0</v>
      </c>
      <c r="P51" s="320"/>
      <c r="Q51" s="320"/>
      <c r="R51" s="320"/>
      <c r="S51" s="319"/>
      <c r="T51" s="320"/>
      <c r="U51" s="319"/>
      <c r="V51" s="318"/>
      <c r="W51" s="318"/>
      <c r="X51" s="318"/>
      <c r="Y51" s="317">
        <f t="shared" si="6"/>
        <v>0</v>
      </c>
      <c r="Z51" s="317">
        <f t="shared" si="7"/>
        <v>0</v>
      </c>
      <c r="AA51" s="316"/>
    </row>
    <row r="52" spans="2:27" ht="18" customHeight="1">
      <c r="B52" s="321">
        <v>35</v>
      </c>
      <c r="C52" s="322"/>
      <c r="D52" s="322"/>
      <c r="E52" s="322"/>
      <c r="F52" s="320"/>
      <c r="G52" s="318"/>
      <c r="H52" s="321"/>
      <c r="I52" s="318"/>
      <c r="J52" s="320"/>
      <c r="K52" s="318"/>
      <c r="L52" s="318"/>
      <c r="M52" s="318"/>
      <c r="N52" s="317">
        <f t="shared" si="4"/>
        <v>0</v>
      </c>
      <c r="O52" s="317">
        <f t="shared" si="5"/>
        <v>0</v>
      </c>
      <c r="P52" s="320"/>
      <c r="Q52" s="320"/>
      <c r="R52" s="320"/>
      <c r="S52" s="319"/>
      <c r="T52" s="320"/>
      <c r="U52" s="319"/>
      <c r="V52" s="318"/>
      <c r="W52" s="318"/>
      <c r="X52" s="318"/>
      <c r="Y52" s="317">
        <f t="shared" si="6"/>
        <v>0</v>
      </c>
      <c r="Z52" s="317">
        <f t="shared" si="7"/>
        <v>0</v>
      </c>
      <c r="AA52" s="316"/>
    </row>
    <row r="53" spans="2:27" ht="18" customHeight="1">
      <c r="B53" s="321">
        <v>36</v>
      </c>
      <c r="C53" s="322"/>
      <c r="D53" s="322"/>
      <c r="E53" s="322"/>
      <c r="F53" s="320"/>
      <c r="G53" s="318"/>
      <c r="H53" s="321"/>
      <c r="I53" s="318"/>
      <c r="J53" s="320"/>
      <c r="K53" s="318"/>
      <c r="L53" s="318"/>
      <c r="M53" s="318"/>
      <c r="N53" s="317">
        <f t="shared" si="4"/>
        <v>0</v>
      </c>
      <c r="O53" s="317">
        <f t="shared" si="5"/>
        <v>0</v>
      </c>
      <c r="P53" s="320"/>
      <c r="Q53" s="320"/>
      <c r="R53" s="320"/>
      <c r="S53" s="319"/>
      <c r="T53" s="320"/>
      <c r="U53" s="319"/>
      <c r="V53" s="318"/>
      <c r="W53" s="318"/>
      <c r="X53" s="318"/>
      <c r="Y53" s="317">
        <f t="shared" si="6"/>
        <v>0</v>
      </c>
      <c r="Z53" s="317">
        <f t="shared" si="7"/>
        <v>0</v>
      </c>
      <c r="AA53" s="316"/>
    </row>
    <row r="54" spans="2:27" ht="18" customHeight="1">
      <c r="B54" s="323">
        <v>37</v>
      </c>
      <c r="C54" s="322"/>
      <c r="D54" s="322"/>
      <c r="E54" s="322"/>
      <c r="F54" s="320"/>
      <c r="G54" s="318"/>
      <c r="H54" s="321"/>
      <c r="I54" s="318"/>
      <c r="J54" s="320"/>
      <c r="K54" s="318"/>
      <c r="L54" s="318"/>
      <c r="M54" s="318"/>
      <c r="N54" s="317">
        <f t="shared" si="4"/>
        <v>0</v>
      </c>
      <c r="O54" s="317">
        <f t="shared" si="5"/>
        <v>0</v>
      </c>
      <c r="P54" s="320"/>
      <c r="Q54" s="320"/>
      <c r="R54" s="320"/>
      <c r="S54" s="319"/>
      <c r="T54" s="320"/>
      <c r="U54" s="319"/>
      <c r="V54" s="318"/>
      <c r="W54" s="318"/>
      <c r="X54" s="318"/>
      <c r="Y54" s="317">
        <f t="shared" si="6"/>
        <v>0</v>
      </c>
      <c r="Z54" s="317">
        <f t="shared" si="7"/>
        <v>0</v>
      </c>
      <c r="AA54" s="316"/>
    </row>
    <row r="55" spans="2:27" ht="18" customHeight="1">
      <c r="B55" s="321">
        <v>38</v>
      </c>
      <c r="C55" s="322"/>
      <c r="D55" s="322"/>
      <c r="E55" s="322"/>
      <c r="F55" s="320"/>
      <c r="G55" s="318"/>
      <c r="H55" s="321"/>
      <c r="I55" s="318"/>
      <c r="J55" s="320"/>
      <c r="K55" s="318"/>
      <c r="L55" s="318"/>
      <c r="M55" s="318"/>
      <c r="N55" s="317">
        <f t="shared" si="4"/>
        <v>0</v>
      </c>
      <c r="O55" s="317">
        <f t="shared" si="5"/>
        <v>0</v>
      </c>
      <c r="P55" s="320"/>
      <c r="Q55" s="320"/>
      <c r="R55" s="320"/>
      <c r="S55" s="319"/>
      <c r="T55" s="320"/>
      <c r="U55" s="319"/>
      <c r="V55" s="318"/>
      <c r="W55" s="318"/>
      <c r="X55" s="318"/>
      <c r="Y55" s="317">
        <f t="shared" si="6"/>
        <v>0</v>
      </c>
      <c r="Z55" s="317">
        <f t="shared" si="7"/>
        <v>0</v>
      </c>
      <c r="AA55" s="316"/>
    </row>
    <row r="56" spans="2:27" ht="18" customHeight="1">
      <c r="B56" s="321">
        <v>39</v>
      </c>
      <c r="C56" s="322"/>
      <c r="D56" s="322"/>
      <c r="E56" s="322"/>
      <c r="F56" s="320"/>
      <c r="G56" s="318"/>
      <c r="H56" s="321"/>
      <c r="I56" s="318"/>
      <c r="J56" s="320"/>
      <c r="K56" s="318"/>
      <c r="L56" s="318"/>
      <c r="M56" s="318"/>
      <c r="N56" s="317">
        <f t="shared" si="4"/>
        <v>0</v>
      </c>
      <c r="O56" s="317">
        <f t="shared" si="5"/>
        <v>0</v>
      </c>
      <c r="P56" s="320"/>
      <c r="Q56" s="320"/>
      <c r="R56" s="320"/>
      <c r="S56" s="319"/>
      <c r="T56" s="320"/>
      <c r="U56" s="319"/>
      <c r="V56" s="318"/>
      <c r="W56" s="318"/>
      <c r="X56" s="318"/>
      <c r="Y56" s="317">
        <f t="shared" si="6"/>
        <v>0</v>
      </c>
      <c r="Z56" s="317">
        <f t="shared" si="7"/>
        <v>0</v>
      </c>
      <c r="AA56" s="316"/>
    </row>
    <row r="57" spans="2:27" ht="18" customHeight="1">
      <c r="B57" s="323">
        <v>40</v>
      </c>
      <c r="C57" s="322"/>
      <c r="D57" s="322"/>
      <c r="E57" s="322"/>
      <c r="F57" s="320"/>
      <c r="G57" s="318"/>
      <c r="H57" s="321"/>
      <c r="I57" s="318"/>
      <c r="J57" s="320"/>
      <c r="K57" s="318"/>
      <c r="L57" s="318"/>
      <c r="M57" s="318"/>
      <c r="N57" s="317">
        <f t="shared" si="4"/>
        <v>0</v>
      </c>
      <c r="O57" s="317">
        <f t="shared" si="5"/>
        <v>0</v>
      </c>
      <c r="P57" s="320"/>
      <c r="Q57" s="320"/>
      <c r="R57" s="320"/>
      <c r="S57" s="319"/>
      <c r="T57" s="320"/>
      <c r="U57" s="319"/>
      <c r="V57" s="318"/>
      <c r="W57" s="318"/>
      <c r="X57" s="318"/>
      <c r="Y57" s="317">
        <f t="shared" si="6"/>
        <v>0</v>
      </c>
      <c r="Z57" s="317">
        <f t="shared" si="7"/>
        <v>0</v>
      </c>
      <c r="AA57" s="316"/>
    </row>
    <row r="58" spans="2:27" ht="18" customHeight="1">
      <c r="B58" s="321">
        <v>41</v>
      </c>
      <c r="C58" s="322"/>
      <c r="D58" s="322"/>
      <c r="E58" s="322"/>
      <c r="F58" s="320"/>
      <c r="G58" s="318"/>
      <c r="H58" s="321"/>
      <c r="I58" s="318"/>
      <c r="J58" s="320"/>
      <c r="K58" s="318"/>
      <c r="L58" s="318"/>
      <c r="M58" s="318"/>
      <c r="N58" s="317">
        <f t="shared" si="4"/>
        <v>0</v>
      </c>
      <c r="O58" s="317">
        <f t="shared" si="5"/>
        <v>0</v>
      </c>
      <c r="P58" s="320"/>
      <c r="Q58" s="320"/>
      <c r="R58" s="320"/>
      <c r="S58" s="319"/>
      <c r="T58" s="320"/>
      <c r="U58" s="319"/>
      <c r="V58" s="318"/>
      <c r="W58" s="318"/>
      <c r="X58" s="318"/>
      <c r="Y58" s="317">
        <f t="shared" si="6"/>
        <v>0</v>
      </c>
      <c r="Z58" s="317">
        <f t="shared" si="7"/>
        <v>0</v>
      </c>
      <c r="AA58" s="316"/>
    </row>
    <row r="59" spans="2:27" ht="18" customHeight="1">
      <c r="B59" s="321">
        <v>42</v>
      </c>
      <c r="C59" s="322"/>
      <c r="D59" s="322"/>
      <c r="E59" s="322"/>
      <c r="F59" s="320"/>
      <c r="G59" s="318"/>
      <c r="H59" s="321"/>
      <c r="I59" s="318"/>
      <c r="J59" s="320"/>
      <c r="K59" s="318"/>
      <c r="L59" s="318"/>
      <c r="M59" s="318"/>
      <c r="N59" s="317">
        <f t="shared" si="4"/>
        <v>0</v>
      </c>
      <c r="O59" s="317">
        <f t="shared" si="5"/>
        <v>0</v>
      </c>
      <c r="P59" s="320"/>
      <c r="Q59" s="320"/>
      <c r="R59" s="320"/>
      <c r="S59" s="319"/>
      <c r="T59" s="320"/>
      <c r="U59" s="319"/>
      <c r="V59" s="318"/>
      <c r="W59" s="318"/>
      <c r="X59" s="318"/>
      <c r="Y59" s="317">
        <f t="shared" si="6"/>
        <v>0</v>
      </c>
      <c r="Z59" s="317">
        <f t="shared" si="7"/>
        <v>0</v>
      </c>
      <c r="AA59" s="316"/>
    </row>
    <row r="60" spans="2:27" ht="18" customHeight="1">
      <c r="B60" s="323">
        <v>43</v>
      </c>
      <c r="C60" s="322"/>
      <c r="D60" s="322"/>
      <c r="E60" s="322"/>
      <c r="F60" s="320"/>
      <c r="G60" s="318"/>
      <c r="H60" s="321"/>
      <c r="I60" s="318"/>
      <c r="J60" s="320"/>
      <c r="K60" s="318"/>
      <c r="L60" s="318"/>
      <c r="M60" s="318"/>
      <c r="N60" s="317">
        <f t="shared" si="4"/>
        <v>0</v>
      </c>
      <c r="O60" s="317">
        <f t="shared" si="5"/>
        <v>0</v>
      </c>
      <c r="P60" s="320"/>
      <c r="Q60" s="320"/>
      <c r="R60" s="320"/>
      <c r="S60" s="319"/>
      <c r="T60" s="320"/>
      <c r="U60" s="319"/>
      <c r="V60" s="318"/>
      <c r="W60" s="318"/>
      <c r="X60" s="318"/>
      <c r="Y60" s="317">
        <f t="shared" si="6"/>
        <v>0</v>
      </c>
      <c r="Z60" s="317">
        <f t="shared" si="7"/>
        <v>0</v>
      </c>
      <c r="AA60" s="316"/>
    </row>
    <row r="61" spans="2:27" ht="18" customHeight="1">
      <c r="B61" s="321">
        <v>44</v>
      </c>
      <c r="C61" s="322"/>
      <c r="D61" s="322"/>
      <c r="E61" s="322"/>
      <c r="F61" s="320"/>
      <c r="G61" s="318"/>
      <c r="H61" s="321"/>
      <c r="I61" s="318"/>
      <c r="J61" s="320"/>
      <c r="K61" s="318"/>
      <c r="L61" s="318"/>
      <c r="M61" s="318"/>
      <c r="N61" s="317">
        <f t="shared" si="4"/>
        <v>0</v>
      </c>
      <c r="O61" s="317">
        <f t="shared" si="5"/>
        <v>0</v>
      </c>
      <c r="P61" s="320"/>
      <c r="Q61" s="320"/>
      <c r="R61" s="320"/>
      <c r="S61" s="319"/>
      <c r="T61" s="320"/>
      <c r="U61" s="319"/>
      <c r="V61" s="318"/>
      <c r="W61" s="318"/>
      <c r="X61" s="318"/>
      <c r="Y61" s="317">
        <f t="shared" si="6"/>
        <v>0</v>
      </c>
      <c r="Z61" s="317">
        <f t="shared" si="7"/>
        <v>0</v>
      </c>
      <c r="AA61" s="316"/>
    </row>
    <row r="62" spans="2:27" ht="18" customHeight="1">
      <c r="B62" s="321">
        <v>45</v>
      </c>
      <c r="C62" s="322"/>
      <c r="D62" s="322"/>
      <c r="E62" s="322"/>
      <c r="F62" s="320"/>
      <c r="G62" s="318"/>
      <c r="H62" s="321"/>
      <c r="I62" s="318"/>
      <c r="J62" s="320"/>
      <c r="K62" s="318"/>
      <c r="L62" s="318"/>
      <c r="M62" s="318"/>
      <c r="N62" s="317">
        <f t="shared" si="4"/>
        <v>0</v>
      </c>
      <c r="O62" s="317">
        <f t="shared" si="5"/>
        <v>0</v>
      </c>
      <c r="P62" s="320"/>
      <c r="Q62" s="320"/>
      <c r="R62" s="320"/>
      <c r="S62" s="319"/>
      <c r="T62" s="320"/>
      <c r="U62" s="319"/>
      <c r="V62" s="318"/>
      <c r="W62" s="318"/>
      <c r="X62" s="318"/>
      <c r="Y62" s="317">
        <f t="shared" si="6"/>
        <v>0</v>
      </c>
      <c r="Z62" s="317">
        <f t="shared" si="7"/>
        <v>0</v>
      </c>
      <c r="AA62" s="316"/>
    </row>
    <row r="63" spans="2:27" ht="18" customHeight="1">
      <c r="B63" s="323">
        <v>46</v>
      </c>
      <c r="C63" s="322"/>
      <c r="D63" s="322"/>
      <c r="E63" s="322"/>
      <c r="F63" s="320"/>
      <c r="G63" s="318"/>
      <c r="H63" s="321"/>
      <c r="I63" s="318"/>
      <c r="J63" s="320"/>
      <c r="K63" s="318"/>
      <c r="L63" s="318"/>
      <c r="M63" s="318"/>
      <c r="N63" s="317">
        <f t="shared" si="4"/>
        <v>0</v>
      </c>
      <c r="O63" s="317">
        <f t="shared" si="5"/>
        <v>0</v>
      </c>
      <c r="P63" s="320"/>
      <c r="Q63" s="320"/>
      <c r="R63" s="320"/>
      <c r="S63" s="319"/>
      <c r="T63" s="320"/>
      <c r="U63" s="319"/>
      <c r="V63" s="318"/>
      <c r="W63" s="318"/>
      <c r="X63" s="318"/>
      <c r="Y63" s="317">
        <f t="shared" si="6"/>
        <v>0</v>
      </c>
      <c r="Z63" s="317">
        <f t="shared" si="7"/>
        <v>0</v>
      </c>
      <c r="AA63" s="316"/>
    </row>
    <row r="64" spans="2:27" ht="18" customHeight="1">
      <c r="B64" s="321">
        <v>47</v>
      </c>
      <c r="C64" s="322"/>
      <c r="D64" s="322"/>
      <c r="E64" s="322"/>
      <c r="F64" s="320"/>
      <c r="G64" s="318"/>
      <c r="H64" s="321"/>
      <c r="I64" s="318"/>
      <c r="J64" s="320"/>
      <c r="K64" s="318"/>
      <c r="L64" s="318"/>
      <c r="M64" s="318"/>
      <c r="N64" s="317">
        <f t="shared" si="4"/>
        <v>0</v>
      </c>
      <c r="O64" s="317">
        <f t="shared" si="5"/>
        <v>0</v>
      </c>
      <c r="P64" s="320"/>
      <c r="Q64" s="320"/>
      <c r="R64" s="320"/>
      <c r="S64" s="319"/>
      <c r="T64" s="320"/>
      <c r="U64" s="319"/>
      <c r="V64" s="318"/>
      <c r="W64" s="318"/>
      <c r="X64" s="318"/>
      <c r="Y64" s="317">
        <f t="shared" si="6"/>
        <v>0</v>
      </c>
      <c r="Z64" s="317">
        <f t="shared" si="7"/>
        <v>0</v>
      </c>
      <c r="AA64" s="316"/>
    </row>
    <row r="65" spans="2:27" ht="18" customHeight="1">
      <c r="B65" s="321">
        <v>48</v>
      </c>
      <c r="C65" s="322"/>
      <c r="D65" s="322"/>
      <c r="E65" s="322"/>
      <c r="F65" s="320"/>
      <c r="G65" s="318"/>
      <c r="H65" s="321"/>
      <c r="I65" s="318"/>
      <c r="J65" s="320"/>
      <c r="K65" s="318"/>
      <c r="L65" s="318"/>
      <c r="M65" s="318"/>
      <c r="N65" s="317">
        <f t="shared" si="4"/>
        <v>0</v>
      </c>
      <c r="O65" s="317">
        <f t="shared" si="5"/>
        <v>0</v>
      </c>
      <c r="P65" s="320"/>
      <c r="Q65" s="320"/>
      <c r="R65" s="320"/>
      <c r="S65" s="319"/>
      <c r="T65" s="320"/>
      <c r="U65" s="319"/>
      <c r="V65" s="318"/>
      <c r="W65" s="318"/>
      <c r="X65" s="318"/>
      <c r="Y65" s="317">
        <f t="shared" si="6"/>
        <v>0</v>
      </c>
      <c r="Z65" s="317">
        <f t="shared" si="7"/>
        <v>0</v>
      </c>
      <c r="AA65" s="316"/>
    </row>
    <row r="66" spans="2:27" ht="18" customHeight="1">
      <c r="B66" s="323">
        <v>49</v>
      </c>
      <c r="C66" s="322"/>
      <c r="D66" s="322"/>
      <c r="E66" s="322"/>
      <c r="F66" s="320"/>
      <c r="G66" s="318"/>
      <c r="H66" s="321"/>
      <c r="I66" s="318"/>
      <c r="J66" s="320"/>
      <c r="K66" s="318"/>
      <c r="L66" s="318"/>
      <c r="M66" s="318"/>
      <c r="N66" s="317">
        <f t="shared" si="4"/>
        <v>0</v>
      </c>
      <c r="O66" s="317">
        <f t="shared" si="5"/>
        <v>0</v>
      </c>
      <c r="P66" s="320"/>
      <c r="Q66" s="320"/>
      <c r="R66" s="320"/>
      <c r="S66" s="319"/>
      <c r="T66" s="320"/>
      <c r="U66" s="319"/>
      <c r="V66" s="318"/>
      <c r="W66" s="318"/>
      <c r="X66" s="318"/>
      <c r="Y66" s="317">
        <f t="shared" si="6"/>
        <v>0</v>
      </c>
      <c r="Z66" s="317">
        <f t="shared" si="7"/>
        <v>0</v>
      </c>
      <c r="AA66" s="316"/>
    </row>
    <row r="67" spans="2:27" ht="18" customHeight="1">
      <c r="B67" s="321">
        <v>50</v>
      </c>
      <c r="C67" s="322"/>
      <c r="D67" s="322"/>
      <c r="E67" s="322"/>
      <c r="F67" s="320"/>
      <c r="G67" s="318"/>
      <c r="H67" s="321"/>
      <c r="I67" s="318"/>
      <c r="J67" s="320"/>
      <c r="K67" s="318"/>
      <c r="L67" s="318"/>
      <c r="M67" s="318"/>
      <c r="N67" s="317">
        <f t="shared" si="4"/>
        <v>0</v>
      </c>
      <c r="O67" s="317">
        <f t="shared" si="5"/>
        <v>0</v>
      </c>
      <c r="P67" s="320"/>
      <c r="Q67" s="320"/>
      <c r="R67" s="320"/>
      <c r="S67" s="319"/>
      <c r="T67" s="320"/>
      <c r="U67" s="319"/>
      <c r="V67" s="318"/>
      <c r="W67" s="318"/>
      <c r="X67" s="318"/>
      <c r="Y67" s="317">
        <f t="shared" si="6"/>
        <v>0</v>
      </c>
      <c r="Z67" s="317">
        <f t="shared" si="7"/>
        <v>0</v>
      </c>
      <c r="AA67" s="316"/>
    </row>
    <row r="68" spans="2:27" ht="18" customHeight="1">
      <c r="B68" s="321">
        <v>51</v>
      </c>
      <c r="C68" s="322"/>
      <c r="D68" s="322"/>
      <c r="E68" s="322"/>
      <c r="F68" s="320"/>
      <c r="G68" s="318"/>
      <c r="H68" s="321"/>
      <c r="I68" s="318"/>
      <c r="J68" s="320"/>
      <c r="K68" s="318"/>
      <c r="L68" s="318"/>
      <c r="M68" s="318"/>
      <c r="N68" s="317">
        <f t="shared" si="4"/>
        <v>0</v>
      </c>
      <c r="O68" s="317">
        <f t="shared" si="5"/>
        <v>0</v>
      </c>
      <c r="P68" s="320"/>
      <c r="Q68" s="320"/>
      <c r="R68" s="320"/>
      <c r="S68" s="319"/>
      <c r="T68" s="320"/>
      <c r="U68" s="319"/>
      <c r="V68" s="318"/>
      <c r="W68" s="318"/>
      <c r="X68" s="318"/>
      <c r="Y68" s="317">
        <f t="shared" si="6"/>
        <v>0</v>
      </c>
      <c r="Z68" s="317">
        <f t="shared" si="7"/>
        <v>0</v>
      </c>
      <c r="AA68" s="316"/>
    </row>
    <row r="69" spans="2:27" ht="18" customHeight="1">
      <c r="B69" s="323">
        <v>52</v>
      </c>
      <c r="C69" s="322"/>
      <c r="D69" s="322"/>
      <c r="E69" s="322"/>
      <c r="F69" s="320"/>
      <c r="G69" s="318"/>
      <c r="H69" s="321"/>
      <c r="I69" s="318"/>
      <c r="J69" s="320"/>
      <c r="K69" s="318"/>
      <c r="L69" s="318"/>
      <c r="M69" s="318"/>
      <c r="N69" s="317">
        <f t="shared" si="4"/>
        <v>0</v>
      </c>
      <c r="O69" s="317">
        <f t="shared" si="5"/>
        <v>0</v>
      </c>
      <c r="P69" s="320"/>
      <c r="Q69" s="320"/>
      <c r="R69" s="320"/>
      <c r="S69" s="319"/>
      <c r="T69" s="320"/>
      <c r="U69" s="319"/>
      <c r="V69" s="318"/>
      <c r="W69" s="318"/>
      <c r="X69" s="318"/>
      <c r="Y69" s="317">
        <f t="shared" si="6"/>
        <v>0</v>
      </c>
      <c r="Z69" s="317">
        <f t="shared" si="7"/>
        <v>0</v>
      </c>
      <c r="AA69" s="316"/>
    </row>
    <row r="70" spans="2:27" ht="18" customHeight="1">
      <c r="B70" s="321">
        <v>53</v>
      </c>
      <c r="C70" s="322"/>
      <c r="D70" s="322"/>
      <c r="E70" s="322"/>
      <c r="F70" s="320"/>
      <c r="G70" s="318"/>
      <c r="H70" s="321"/>
      <c r="I70" s="318"/>
      <c r="J70" s="320"/>
      <c r="K70" s="318"/>
      <c r="L70" s="318"/>
      <c r="M70" s="318"/>
      <c r="N70" s="317">
        <f t="shared" si="4"/>
        <v>0</v>
      </c>
      <c r="O70" s="317">
        <f t="shared" si="5"/>
        <v>0</v>
      </c>
      <c r="P70" s="320"/>
      <c r="Q70" s="320"/>
      <c r="R70" s="320"/>
      <c r="S70" s="319"/>
      <c r="T70" s="320"/>
      <c r="U70" s="319"/>
      <c r="V70" s="318"/>
      <c r="W70" s="318"/>
      <c r="X70" s="318"/>
      <c r="Y70" s="317">
        <f t="shared" si="6"/>
        <v>0</v>
      </c>
      <c r="Z70" s="317">
        <f t="shared" si="7"/>
        <v>0</v>
      </c>
      <c r="AA70" s="316"/>
    </row>
    <row r="71" spans="2:27" ht="18" customHeight="1">
      <c r="B71" s="321">
        <v>54</v>
      </c>
      <c r="C71" s="322"/>
      <c r="D71" s="322"/>
      <c r="E71" s="322"/>
      <c r="F71" s="320"/>
      <c r="G71" s="318"/>
      <c r="H71" s="321"/>
      <c r="I71" s="318"/>
      <c r="J71" s="320"/>
      <c r="K71" s="318"/>
      <c r="L71" s="318"/>
      <c r="M71" s="318"/>
      <c r="N71" s="317">
        <f t="shared" si="4"/>
        <v>0</v>
      </c>
      <c r="O71" s="317">
        <f t="shared" si="5"/>
        <v>0</v>
      </c>
      <c r="P71" s="320"/>
      <c r="Q71" s="320"/>
      <c r="R71" s="320"/>
      <c r="S71" s="319"/>
      <c r="T71" s="320"/>
      <c r="U71" s="319"/>
      <c r="V71" s="318"/>
      <c r="W71" s="318"/>
      <c r="X71" s="318"/>
      <c r="Y71" s="317">
        <f t="shared" si="6"/>
        <v>0</v>
      </c>
      <c r="Z71" s="317">
        <f t="shared" si="7"/>
        <v>0</v>
      </c>
      <c r="AA71" s="316"/>
    </row>
    <row r="72" spans="2:27" ht="18" customHeight="1">
      <c r="B72" s="323">
        <v>55</v>
      </c>
      <c r="C72" s="322"/>
      <c r="D72" s="322"/>
      <c r="E72" s="322"/>
      <c r="F72" s="320"/>
      <c r="G72" s="318"/>
      <c r="H72" s="321"/>
      <c r="I72" s="318"/>
      <c r="J72" s="320"/>
      <c r="K72" s="318"/>
      <c r="L72" s="318"/>
      <c r="M72" s="318"/>
      <c r="N72" s="317">
        <f t="shared" si="4"/>
        <v>0</v>
      </c>
      <c r="O72" s="317">
        <f t="shared" si="5"/>
        <v>0</v>
      </c>
      <c r="P72" s="320"/>
      <c r="Q72" s="320"/>
      <c r="R72" s="320"/>
      <c r="S72" s="319"/>
      <c r="T72" s="320"/>
      <c r="U72" s="319"/>
      <c r="V72" s="318"/>
      <c r="W72" s="318"/>
      <c r="X72" s="318"/>
      <c r="Y72" s="317">
        <f t="shared" si="6"/>
        <v>0</v>
      </c>
      <c r="Z72" s="317">
        <f t="shared" si="7"/>
        <v>0</v>
      </c>
      <c r="AA72" s="316"/>
    </row>
    <row r="73" spans="2:27" ht="18" customHeight="1">
      <c r="B73" s="321">
        <v>56</v>
      </c>
      <c r="C73" s="322"/>
      <c r="D73" s="322"/>
      <c r="E73" s="322"/>
      <c r="F73" s="320"/>
      <c r="G73" s="318"/>
      <c r="H73" s="321"/>
      <c r="I73" s="318"/>
      <c r="J73" s="320"/>
      <c r="K73" s="318"/>
      <c r="L73" s="318"/>
      <c r="M73" s="318"/>
      <c r="N73" s="317">
        <f t="shared" si="4"/>
        <v>0</v>
      </c>
      <c r="O73" s="317">
        <f t="shared" si="5"/>
        <v>0</v>
      </c>
      <c r="P73" s="320"/>
      <c r="Q73" s="320"/>
      <c r="R73" s="320"/>
      <c r="S73" s="319"/>
      <c r="T73" s="320"/>
      <c r="U73" s="319"/>
      <c r="V73" s="318"/>
      <c r="W73" s="318"/>
      <c r="X73" s="318"/>
      <c r="Y73" s="317">
        <f t="shared" si="6"/>
        <v>0</v>
      </c>
      <c r="Z73" s="317">
        <f t="shared" si="7"/>
        <v>0</v>
      </c>
      <c r="AA73" s="316"/>
    </row>
    <row r="74" spans="2:27" ht="18" customHeight="1">
      <c r="B74" s="321">
        <v>57</v>
      </c>
      <c r="C74" s="322"/>
      <c r="D74" s="322"/>
      <c r="E74" s="322"/>
      <c r="F74" s="320"/>
      <c r="G74" s="318"/>
      <c r="H74" s="321"/>
      <c r="I74" s="318"/>
      <c r="J74" s="320"/>
      <c r="K74" s="318"/>
      <c r="L74" s="318"/>
      <c r="M74" s="318"/>
      <c r="N74" s="317">
        <f t="shared" si="4"/>
        <v>0</v>
      </c>
      <c r="O74" s="317">
        <f t="shared" si="5"/>
        <v>0</v>
      </c>
      <c r="P74" s="320"/>
      <c r="Q74" s="320"/>
      <c r="R74" s="320"/>
      <c r="S74" s="319"/>
      <c r="T74" s="320"/>
      <c r="U74" s="319"/>
      <c r="V74" s="318"/>
      <c r="W74" s="318"/>
      <c r="X74" s="318"/>
      <c r="Y74" s="317">
        <f t="shared" si="6"/>
        <v>0</v>
      </c>
      <c r="Z74" s="317">
        <f t="shared" si="7"/>
        <v>0</v>
      </c>
      <c r="AA74" s="316"/>
    </row>
    <row r="75" spans="2:27" ht="18" customHeight="1">
      <c r="B75" s="323">
        <v>58</v>
      </c>
      <c r="C75" s="322"/>
      <c r="D75" s="322"/>
      <c r="E75" s="322"/>
      <c r="F75" s="320"/>
      <c r="G75" s="318"/>
      <c r="H75" s="321"/>
      <c r="I75" s="318"/>
      <c r="J75" s="320"/>
      <c r="K75" s="318"/>
      <c r="L75" s="318"/>
      <c r="M75" s="318"/>
      <c r="N75" s="317">
        <f t="shared" si="4"/>
        <v>0</v>
      </c>
      <c r="O75" s="317">
        <f t="shared" si="5"/>
        <v>0</v>
      </c>
      <c r="P75" s="320"/>
      <c r="Q75" s="320"/>
      <c r="R75" s="320"/>
      <c r="S75" s="319"/>
      <c r="T75" s="320"/>
      <c r="U75" s="319"/>
      <c r="V75" s="318"/>
      <c r="W75" s="318"/>
      <c r="X75" s="318"/>
      <c r="Y75" s="317">
        <f t="shared" si="6"/>
        <v>0</v>
      </c>
      <c r="Z75" s="317">
        <f t="shared" si="7"/>
        <v>0</v>
      </c>
      <c r="AA75" s="316"/>
    </row>
    <row r="76" spans="2:27" ht="18" customHeight="1">
      <c r="B76" s="321">
        <v>59</v>
      </c>
      <c r="C76" s="322"/>
      <c r="D76" s="322"/>
      <c r="E76" s="322"/>
      <c r="F76" s="320"/>
      <c r="G76" s="318"/>
      <c r="H76" s="321"/>
      <c r="I76" s="318"/>
      <c r="J76" s="320"/>
      <c r="K76" s="318"/>
      <c r="L76" s="318"/>
      <c r="M76" s="318"/>
      <c r="N76" s="317">
        <f t="shared" si="4"/>
        <v>0</v>
      </c>
      <c r="O76" s="317">
        <f t="shared" si="5"/>
        <v>0</v>
      </c>
      <c r="P76" s="320"/>
      <c r="Q76" s="320"/>
      <c r="R76" s="320"/>
      <c r="S76" s="319"/>
      <c r="T76" s="320"/>
      <c r="U76" s="319"/>
      <c r="V76" s="318"/>
      <c r="W76" s="318"/>
      <c r="X76" s="318"/>
      <c r="Y76" s="317">
        <f t="shared" si="6"/>
        <v>0</v>
      </c>
      <c r="Z76" s="317">
        <f t="shared" si="7"/>
        <v>0</v>
      </c>
      <c r="AA76" s="316"/>
    </row>
    <row r="77" spans="2:27">
      <c r="B77" s="315" t="s">
        <v>200</v>
      </c>
      <c r="E77" s="314"/>
      <c r="F77" s="314"/>
      <c r="G77" s="314"/>
      <c r="H77" s="314"/>
      <c r="I77" s="314"/>
      <c r="J77" s="314"/>
      <c r="K77" s="314"/>
      <c r="P77" s="314"/>
    </row>
  </sheetData>
  <mergeCells count="24">
    <mergeCell ref="B16:F16"/>
    <mergeCell ref="G16:Z16"/>
    <mergeCell ref="G12:K12"/>
    <mergeCell ref="T12:Z12"/>
    <mergeCell ref="T13:W13"/>
    <mergeCell ref="B14:F14"/>
    <mergeCell ref="G14:K14"/>
    <mergeCell ref="T14:Z14"/>
    <mergeCell ref="B9:B10"/>
    <mergeCell ref="D9:D10"/>
    <mergeCell ref="E9:E10"/>
    <mergeCell ref="F9:F10"/>
    <mergeCell ref="T9:W9"/>
    <mergeCell ref="G10:K10"/>
    <mergeCell ref="L10:S14"/>
    <mergeCell ref="T10:Z10"/>
    <mergeCell ref="T11:W11"/>
    <mergeCell ref="B12:F12"/>
    <mergeCell ref="L8:Z8"/>
    <mergeCell ref="B2:I2"/>
    <mergeCell ref="B5:G5"/>
    <mergeCell ref="H5:K5"/>
    <mergeCell ref="B7:G7"/>
    <mergeCell ref="H7:K7"/>
  </mergeCells>
  <conditionalFormatting sqref="K18:K76 M18:M76 H18:H76">
    <cfRule type="cellIs" dxfId="51" priority="1" operator="equal">
      <formula>1</formula>
    </cfRule>
    <cfRule type="cellIs" dxfId="50" priority="2" operator="equal">
      <formula>2</formula>
    </cfRule>
    <cfRule type="cellIs" dxfId="49" priority="3" operator="equal">
      <formula>3</formula>
    </cfRule>
    <cfRule type="cellIs" dxfId="48" priority="4" operator="equal">
      <formula>4</formula>
    </cfRule>
    <cfRule type="cellIs" dxfId="47" priority="5" operator="equal">
      <formula>5</formula>
    </cfRule>
    <cfRule type="cellIs" dxfId="46" priority="6" operator="equal">
      <formula>6</formula>
    </cfRule>
    <cfRule type="cellIs" dxfId="45" priority="7" operator="equal">
      <formula>7</formula>
    </cfRule>
    <cfRule type="cellIs" dxfId="44" priority="8" operator="equal">
      <formula>8</formula>
    </cfRule>
    <cfRule type="cellIs" dxfId="43" priority="9" operator="equal">
      <formula>9</formula>
    </cfRule>
    <cfRule type="cellIs" dxfId="42" priority="10" operator="equal">
      <formula>10</formula>
    </cfRule>
  </conditionalFormatting>
  <dataValidations count="1">
    <dataValidation allowBlank="1" showInputMessage="1" showErrorMessage="1" prompt="Enter the associated document numbers used to help identify &amp; scope DFMEA. For example, block diagrams, P-Diagrams, other drawings, etc." sqref="L9:L10" xr:uid="{00000000-0002-0000-0000-000000000000}"/>
  </dataValidations>
  <hyperlinks>
    <hyperlink ref="H17" location="'2b - DFMEA Guidance'!A1" display="SEV" xr:uid="{E393437D-9980-4532-BBB1-935FD8F2320D}"/>
    <hyperlink ref="M17" location="'2b - DFMEA Guidance'!Print_Area" display="DET" xr:uid="{BAA2FA84-9C15-418D-BB31-3D6B909D9104}"/>
    <hyperlink ref="K17" location="'2b - DFMEA Guidance'!Print_Area" display="OCC" xr:uid="{2235914E-1437-4516-A1E8-EE355A284E93}"/>
    <hyperlink ref="V17" location="'D-SEV'!A1" display="Action Results SEV" xr:uid="{54D2E1AF-7336-42E4-AD10-187410198B6E}"/>
    <hyperlink ref="W17" location="'D-OCC'!A1" display="Action Results OCC" xr:uid="{FA61EE97-1C2C-40CA-82E4-7C3A130C64CF}"/>
    <hyperlink ref="X17" location="'D-DET'!A1" display="Action Results DET" xr:uid="{B70BFBAF-0968-46DE-B5D5-EF9723E43162}"/>
    <hyperlink ref="V17:X17" location="'2b - DFMEA Guidance'!Print_Area" display="Action Results SEV" xr:uid="{87FB09E5-EE06-409B-B713-DB62A20B1D8E}"/>
  </hyperlinks>
  <printOptions horizontalCentered="1" headings="1"/>
  <pageMargins left="0.45" right="0.45" top="0.75" bottom="0.75" header="0.3" footer="0.3"/>
  <pageSetup scale="25" fitToHeight="0" orientation="portrait" r:id="rId1"/>
  <headerFooter>
    <oddHeader>&amp;CPage &amp;P&amp;RGE AEROSPACE PPAP Package</oddHeader>
    <oddFooter>&amp;Lbrian.chorney@ge.com&amp;CPage &amp;P&amp;R&amp;D</oddFooter>
    <evenFooter xml:space="preserve">&amp;RRevision A - July 14, 2017&amp;L9145  - PPAP Approval Form </evenFooter>
    <firstFooter xml:space="preserve">&amp;RRevision A - July 14, 2017&amp;L9145  - PPAP Approval Form </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94" r:id="rId4" name="Check Box 26">
              <controlPr defaultSize="0" autoFill="0" autoLine="0" autoPict="0">
                <anchor moveWithCells="1">
                  <from>
                    <xdr:col>4</xdr:col>
                    <xdr:colOff>314325</xdr:colOff>
                    <xdr:row>8</xdr:row>
                    <xdr:rowOff>38100</xdr:rowOff>
                  </from>
                  <to>
                    <xdr:col>4</xdr:col>
                    <xdr:colOff>523875</xdr:colOff>
                    <xdr:row>9</xdr:row>
                    <xdr:rowOff>95250</xdr:rowOff>
                  </to>
                </anchor>
              </controlPr>
            </control>
          </mc:Choice>
        </mc:AlternateContent>
        <mc:AlternateContent xmlns:mc="http://schemas.openxmlformats.org/markup-compatibility/2006">
          <mc:Choice Requires="x14">
            <control shapeId="237595" r:id="rId5" name="Check Box 27">
              <controlPr defaultSize="0" autoFill="0" autoLine="0" autoPict="0">
                <anchor moveWithCells="1">
                  <from>
                    <xdr:col>4</xdr:col>
                    <xdr:colOff>1895475</xdr:colOff>
                    <xdr:row>8</xdr:row>
                    <xdr:rowOff>9525</xdr:rowOff>
                  </from>
                  <to>
                    <xdr:col>5</xdr:col>
                    <xdr:colOff>295275</xdr:colOff>
                    <xdr:row>9</xdr:row>
                    <xdr:rowOff>104775</xdr:rowOff>
                  </to>
                </anchor>
              </controlPr>
            </control>
          </mc:Choice>
        </mc:AlternateContent>
        <mc:AlternateContent xmlns:mc="http://schemas.openxmlformats.org/markup-compatibility/2006">
          <mc:Choice Requires="x14">
            <control shapeId="237596" r:id="rId6" name="Check Box 28">
              <controlPr defaultSize="0" autoFill="0" autoLine="0" autoPict="0">
                <anchor moveWithCells="1">
                  <from>
                    <xdr:col>3</xdr:col>
                    <xdr:colOff>66675</xdr:colOff>
                    <xdr:row>8</xdr:row>
                    <xdr:rowOff>47625</xdr:rowOff>
                  </from>
                  <to>
                    <xdr:col>3</xdr:col>
                    <xdr:colOff>276225</xdr:colOff>
                    <xdr:row>9</xdr:row>
                    <xdr:rowOff>95250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R Standard Work Supporting Document" ma:contentTypeID="0x01010005E83D6351AA3E4B804BAB49767FD94400C40F56021993364E926E3925452236AD" ma:contentTypeVersion="28" ma:contentTypeDescription="" ma:contentTypeScope="" ma:versionID="1a47773a902a71c21000409241b01f75">
  <xsd:schema xmlns:xsd="http://www.w3.org/2001/XMLSchema" xmlns:xs="http://www.w3.org/2001/XMLSchema" xmlns:p="http://schemas.microsoft.com/office/2006/metadata/properties" xmlns:ns2="af60abcd-570f-40f2-a8fb-22f2c06bce79" xmlns:ns4="5998535e-0e62-466f-bd9b-5e055c07cc56" targetNamespace="http://schemas.microsoft.com/office/2006/metadata/properties" ma:root="true" ma:fieldsID="38b09726a78c59c8fe3c9e56c05a1282" ns2:_="" ns4:_="">
    <xsd:import namespace="af60abcd-570f-40f2-a8fb-22f2c06bce79"/>
    <xsd:import namespace="5998535e-0e62-466f-bd9b-5e055c07cc56"/>
    <xsd:element name="properties">
      <xsd:complexType>
        <xsd:sequence>
          <xsd:element name="documentManagement">
            <xsd:complexType>
              <xsd:all>
                <xsd:element ref="ns2:Standard_x0020_Work_x0020_Link" minOccurs="0"/>
                <xsd:element ref="ns2:Standard_x0020_Work_x0020_Description" minOccurs="0"/>
                <xsd:element ref="ns2:Custom_x0020_Sort" minOccurs="0"/>
                <xsd:element ref="ns2:Document_x0020_Language" minOccurs="0"/>
                <xsd:element ref="ns2:Preview_x0020_Only" minOccurs="0"/>
                <xsd:element ref="ns4:MediaServiceMetadata" minOccurs="0"/>
                <xsd:element ref="ns4:MediaServiceFastMetadata" minOccurs="0"/>
                <xsd:element ref="ns2:SharedWithUsers" minOccurs="0"/>
                <xsd:element ref="ns2:SharedWithDetails" minOccurs="0"/>
                <xsd:element ref="ns4:StandardWorkLinkIndex" minOccurs="0"/>
                <xsd:element ref="ns4:IDIndex" minOccurs="0"/>
                <xsd:element ref="ns4:UpdateStandardWorkIndexID" minOccurs="0"/>
                <xsd:element ref="ns4:UpdateStandardWorkIndexID_x0028_1_x0029_" minOccurs="0"/>
                <xsd:element ref="ns4:UpdateStandardWorkIndexID_x0028_1_x0029_0" minOccurs="0"/>
                <xsd:element ref="ns4:MediaServiceAutoKeyPoints" minOccurs="0"/>
                <xsd:element ref="ns4:MediaServiceKeyPoints"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60abcd-570f-40f2-a8fb-22f2c06bce79" elementFormDefault="qualified">
    <xsd:import namespace="http://schemas.microsoft.com/office/2006/documentManagement/types"/>
    <xsd:import namespace="http://schemas.microsoft.com/office/infopath/2007/PartnerControls"/>
    <xsd:element name="Standard_x0020_Work_x0020_Link" ma:index="8" nillable="true" ma:displayName="Standard Work Link" ma:list="{60bad525-1305-45d5-9763-b7d789cc0da3}" ma:internalName="Standard_x0020_Work_x0020_Link" ma:showField="ID" ma:web="af60abcd-570f-40f2-a8fb-22f2c06bce79">
      <xsd:complexType>
        <xsd:complexContent>
          <xsd:extension base="dms:MultiChoiceLookup">
            <xsd:sequence>
              <xsd:element name="Value" type="dms:Lookup" maxOccurs="unbounded" minOccurs="0" nillable="true"/>
            </xsd:sequence>
          </xsd:extension>
        </xsd:complexContent>
      </xsd:complexType>
    </xsd:element>
    <xsd:element name="Standard_x0020_Work_x0020_Description" ma:index="9" nillable="true" ma:displayName="Standard Work Description" ma:internalName="Standard_x0020_Work_x0020_Description">
      <xsd:simpleType>
        <xsd:restriction base="dms:Note"/>
      </xsd:simpleType>
    </xsd:element>
    <xsd:element name="Custom_x0020_Sort" ma:index="11" nillable="true" ma:displayName="Custom Sort" ma:internalName="Custom_x0020_Sort">
      <xsd:simpleType>
        <xsd:restriction base="dms:Text">
          <xsd:maxLength value="255"/>
        </xsd:restriction>
      </xsd:simpleType>
    </xsd:element>
    <xsd:element name="Document_x0020_Language" ma:index="12" nillable="true" ma:displayName="Document Language" ma:default="--Not Translated--" ma:format="Dropdown" ma:indexed="true" ma:internalName="Document_x0020_Language">
      <xsd:simpleType>
        <xsd:restriction base="dms:Choice">
          <xsd:enumeration value="--Not Translated--"/>
          <xsd:enumeration value="Czech"/>
          <xsd:enumeration value="Chinese"/>
          <xsd:enumeration value="English"/>
          <xsd:enumeration value="French"/>
          <xsd:enumeration value="German"/>
          <xsd:enumeration value="Italian"/>
          <xsd:enumeration value="Portuguese"/>
          <xsd:enumeration value="Russian"/>
          <xsd:enumeration value="Spanish"/>
          <xsd:enumeration value="Spanish - Latin America"/>
          <xsd:enumeration value="Turkish"/>
          <xsd:enumeration value="Thai"/>
        </xsd:restriction>
      </xsd:simpleType>
    </xsd:element>
    <xsd:element name="Preview_x0020_Only" ma:index="13" nillable="true" ma:displayName="Preview Only" ma:default="0" ma:internalName="Preview_x0020_Only">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98535e-0e62-466f-bd9b-5e055c07cc56"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StandardWorkLinkIndex" ma:index="18" nillable="true" ma:displayName="StandardWorkLinkIndex" ma:description="This column used to copy the Standard Work Link field value" ma:indexed="true" ma:internalName="StandardWorkLinkIndex">
      <xsd:simpleType>
        <xsd:restriction base="dms:Text">
          <xsd:maxLength value="255"/>
        </xsd:restriction>
      </xsd:simpleType>
    </xsd:element>
    <xsd:element name="IDIndex" ma:index="19" nillable="true" ma:displayName="IDIndex" ma:indexed="true" ma:internalName="IDIndex">
      <xsd:simpleType>
        <xsd:restriction base="dms:Text">
          <xsd:maxLength value="255"/>
        </xsd:restriction>
      </xsd:simpleType>
    </xsd:element>
    <xsd:element name="UpdateStandardWorkIndexID" ma:index="20" nillable="true" ma:displayName="UpdateStandardWorkIndexID" ma:internalName="UpdateStandardWorkIndexID">
      <xsd:complexType>
        <xsd:complexContent>
          <xsd:extension base="dms:URL">
            <xsd:sequence>
              <xsd:element name="Url" type="dms:ValidUrl" minOccurs="0" nillable="true"/>
              <xsd:element name="Description" type="xsd:string" nillable="true"/>
            </xsd:sequence>
          </xsd:extension>
        </xsd:complexContent>
      </xsd:complexType>
    </xsd:element>
    <xsd:element name="UpdateStandardWorkIndexID_x0028_1_x0029_" ma:index="21" nillable="true" ma:displayName="UpdateStandardWorkIndexID" ma:internalName="UpdateStandardWorkIndexID_x0028_1_x0029_">
      <xsd:complexType>
        <xsd:complexContent>
          <xsd:extension base="dms:URL">
            <xsd:sequence>
              <xsd:element name="Url" type="dms:ValidUrl" minOccurs="0" nillable="true"/>
              <xsd:element name="Description" type="xsd:string" nillable="true"/>
            </xsd:sequence>
          </xsd:extension>
        </xsd:complexContent>
      </xsd:complexType>
    </xsd:element>
    <xsd:element name="UpdateStandardWorkIndexID_x0028_1_x0029_0" ma:index="22" nillable="true" ma:displayName="UpdateStandardWorkIndexID" ma:internalName="UpdateStandardWorkIndexID_x0028_1_x0029_0">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LengthInSeconds" ma:index="3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0"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ustom_x0020_Sort xmlns="af60abcd-570f-40f2-a8fb-22f2c06bce79" xsi:nil="true"/>
    <Standard_x0020_Work_x0020_Link xmlns="af60abcd-570f-40f2-a8fb-22f2c06bce79">
      <Value>443</Value>
      <Value>251</Value>
      <Value>549</Value>
    </Standard_x0020_Work_x0020_Link>
    <Standard_x0020_Work_x0020_Description xmlns="af60abcd-570f-40f2-a8fb-22f2c06bce79" xsi:nil="true"/>
    <IDIndex xmlns="5998535e-0e62-466f-bd9b-5e055c07cc56">3734</IDIndex>
    <UpdateStandardWorkIndexID_x0028_1_x0029_ xmlns="5998535e-0e62-466f-bd9b-5e055c07cc56">
      <Url xsi:nil="true"/>
      <Description xsi:nil="true"/>
    </UpdateStandardWorkIndexID_x0028_1_x0029_>
    <StandardWorkLinkIndex xmlns="5998535e-0e62-466f-bd9b-5e055c07cc56">,443,251,549,</StandardWorkLinkIndex>
    <Document_x0020_Language xmlns="af60abcd-570f-40f2-a8fb-22f2c06bce79">--Not Translated--</Document_x0020_Language>
    <Preview_x0020_Only xmlns="af60abcd-570f-40f2-a8fb-22f2c06bce79">false</Preview_x0020_Only>
    <UpdateStandardWorkIndexID xmlns="5998535e-0e62-466f-bd9b-5e055c07cc56">
      <Url xsi:nil="true"/>
      <Description xsi:nil="true"/>
    </UpdateStandardWorkIndexID>
    <UpdateStandardWorkIndexID_x0028_1_x0029_0 xmlns="5998535e-0e62-466f-bd9b-5e055c07cc56">
      <Url xsi:nil="true"/>
      <Description xsi:nil="true"/>
    </UpdateStandardWorkIndexID_x0028_1_x0029_0>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76C3E1-E58D-4218-8E89-EDC6CB3D37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60abcd-570f-40f2-a8fb-22f2c06bce79"/>
    <ds:schemaRef ds:uri="5998535e-0e62-466f-bd9b-5e055c0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0ACC24-BC0E-4EE3-BA7E-33CAFA53F74B}">
  <ds:schemaRefs>
    <ds:schemaRef ds:uri="http://purl.org/dc/dcmitype/"/>
    <ds:schemaRef ds:uri="dd9f7395-1b74-4006-b4b7-27e7ffd1cb8c"/>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www.w3.org/XML/1998/namespace"/>
    <ds:schemaRef ds:uri="http://purl.org/dc/elements/1.1/"/>
    <ds:schemaRef ds:uri="40898a5a-1836-4c6e-b081-74bf36994c0f"/>
    <ds:schemaRef ds:uri="af60abcd-570f-40f2-a8fb-22f2c06bce79"/>
    <ds:schemaRef ds:uri="5998535e-0e62-466f-bd9b-5e055c07cc56"/>
  </ds:schemaRefs>
</ds:datastoreItem>
</file>

<file path=customXml/itemProps3.xml><?xml version="1.0" encoding="utf-8"?>
<ds:datastoreItem xmlns:ds="http://schemas.openxmlformats.org/officeDocument/2006/customXml" ds:itemID="{0200EF98-EB86-424C-BBF1-5A33955E58CE}">
  <ds:schemaRefs>
    <ds:schemaRef ds:uri="http://schemas.microsoft.com/office/2006/metadata/longProperties"/>
  </ds:schemaRefs>
</ds:datastoreItem>
</file>

<file path=customXml/itemProps4.xml><?xml version="1.0" encoding="utf-8"?>
<ds:datastoreItem xmlns:ds="http://schemas.openxmlformats.org/officeDocument/2006/customXml" ds:itemID="{7FB01EF9-B66A-4214-A707-12E5BDC0B1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Support Doc</vt:lpstr>
      <vt:lpstr>Logic</vt:lpstr>
      <vt:lpstr>Summary and Instructions</vt:lpstr>
      <vt:lpstr>SL Requirements</vt:lpstr>
      <vt:lpstr>Change Type Wizard</vt:lpstr>
      <vt:lpstr>APQP Phases &amp; Deliverables</vt:lpstr>
      <vt:lpstr>0 - PPAP Approval Form</vt:lpstr>
      <vt:lpstr>1 - Design Records</vt:lpstr>
      <vt:lpstr>2a - Design Risk Analysis</vt:lpstr>
      <vt:lpstr>2b - DFMEA Guidance</vt:lpstr>
      <vt:lpstr>3 - Process Flow Diagram</vt:lpstr>
      <vt:lpstr>4a - Process FMEA</vt:lpstr>
      <vt:lpstr>4b - PFMEA RPN Guidance</vt:lpstr>
      <vt:lpstr>5a - Control Plan</vt:lpstr>
      <vt:lpstr>5b - Control Plan Documentation</vt:lpstr>
      <vt:lpstr>6 - Measurement System Analysis</vt:lpstr>
      <vt:lpstr>6a - Bias Study Worksheet</vt:lpstr>
      <vt:lpstr>6b - Gage R&amp;R Worksheet</vt:lpstr>
      <vt:lpstr>6c1 - MSA Attribute - Form</vt:lpstr>
      <vt:lpstr>6c2 - MSA Attribute - Form</vt:lpstr>
      <vt:lpstr>7 - Initial Process Studies</vt:lpstr>
      <vt:lpstr>8 - Pack-Preserv-Label Approval</vt:lpstr>
      <vt:lpstr>9a - First Article Inspection 1</vt:lpstr>
      <vt:lpstr>9b First Article Inspection 2</vt:lpstr>
      <vt:lpstr>9c First Article Inspection 3</vt:lpstr>
      <vt:lpstr>9d FAI Supporting Documentation</vt:lpstr>
      <vt:lpstr>9e FAI Instructions</vt:lpstr>
      <vt:lpstr>10 Customer Specific Requiremen</vt:lpstr>
      <vt:lpstr>Version History</vt:lpstr>
      <vt:lpstr>'0 - PPAP Approval Form'!Print_Area</vt:lpstr>
      <vt:lpstr>'2b - DFMEA Guidance'!Print_Area</vt:lpstr>
      <vt:lpstr>'4b - PFMEA RPN Guidance'!Print_Area</vt:lpstr>
      <vt:lpstr>'5a - Control Plan'!Print_Area</vt:lpstr>
      <vt:lpstr>'6a - Bias Study Worksheet'!Print_Area</vt:lpstr>
      <vt:lpstr>'6c2 - MSA Attribute - Form'!Print_Area</vt:lpstr>
      <vt:lpstr>'7 - Initial Process Studies'!Print_Area</vt:lpstr>
      <vt:lpstr>'9a - First Article Inspection 1'!Print_Area</vt:lpstr>
      <vt:lpstr>'APQP Phases &amp; Deliverables'!Print_Area</vt:lpstr>
      <vt:lpstr>'Change Type Wizard'!Print_Area</vt:lpstr>
      <vt:lpstr>'9a - First Article Inspection 1'!Print_Titles</vt:lpstr>
      <vt:lpstr>'9b First Article Inspection 2'!Print_Titles</vt:lpstr>
      <vt:lpstr>'9c First Article Inspection 3'!Print_Titles</vt:lpstr>
    </vt:vector>
  </TitlesOfParts>
  <Company>Trane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 TM 0027 - 01 PPAP Package</dc:title>
  <dc:subject>PPAP</dc:subject>
  <dc:creator>Tiehan.Wang@irco.com</dc:creator>
  <cp:lastModifiedBy>Calero, Keri (GE Aviation, US)</cp:lastModifiedBy>
  <cp:revision>1</cp:revision>
  <cp:lastPrinted>2023-04-17T15:29:21Z</cp:lastPrinted>
  <dcterms:created xsi:type="dcterms:W3CDTF">2011-06-01T15:20:20Z</dcterms:created>
  <dcterms:modified xsi:type="dcterms:W3CDTF">2023-04-17T15:30:41Z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0x01010005E83D6351AA3E4B804BAB49767FD94400C40F56021993364E926E3925452236AD</vt:lpwstr>
  </property>
  <property fmtid="{D5CDD505-2E9C-101B-9397-08002B2CF9AE}" pid="3" name="TitusGUID">
    <vt:lpwstr>55d39bbf-08ff-4438-a540-5108d4aadb6e</vt:lpwstr>
  </property>
  <property fmtid="{D5CDD505-2E9C-101B-9397-08002B2CF9AE}" pid="4" name="CLASSIFICATION">
    <vt:lpwstr>TT-DC-3</vt:lpwstr>
  </property>
</Properties>
</file>